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oerinbm\Downloads\"/>
    </mc:Choice>
  </mc:AlternateContent>
  <xr:revisionPtr revIDLastSave="0" documentId="13_ncr:1_{BED87FE6-ACD0-4C7E-8888-AA67896A8B0B}" xr6:coauthVersionLast="47" xr6:coauthVersionMax="47" xr10:uidLastSave="{00000000-0000-0000-0000-000000000000}"/>
  <bookViews>
    <workbookView xWindow="-110" yWindow="-110" windowWidth="19420" windowHeight="10300" firstSheet="6" activeTab="6" xr2:uid="{00000000-000D-0000-FFFF-FFFF00000000}"/>
  </bookViews>
  <sheets>
    <sheet name="Raw Data" sheetId="1" r:id="rId1"/>
    <sheet name="Accepted vs Measured" sheetId="2" r:id="rId2"/>
    <sheet name="Sheet1" sheetId="6" r:id="rId3"/>
    <sheet name="Sheet2" sheetId="7" r:id="rId4"/>
    <sheet name="Charts" sheetId="3" r:id="rId5"/>
    <sheet name="Master Template" sheetId="4" r:id="rId6"/>
    <sheet name="Hand Calcs" sheetId="5" r:id="rId7"/>
    <sheet name="Sheet3" sheetId="8" r:id="rId8"/>
    <sheet name="Sheet4" sheetId="9" r:id="rId9"/>
    <sheet name="Sheet5" sheetId="10" r:id="rId10"/>
    <sheet name="Sheet6" sheetId="11" r:id="rId11"/>
  </sheets>
  <definedNames>
    <definedName name="_xlchart.v1.0" hidden="1">Sheet5!$A$2:$A$20</definedName>
    <definedName name="_xlchart.v1.1" hidden="1">Sheet5!$D$1</definedName>
    <definedName name="_xlchart.v1.2" hidden="1">Sheet5!$D$2:$D$20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" l="1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C18" i="8"/>
  <c r="C17" i="8"/>
  <c r="C13" i="8"/>
  <c r="C5" i="8"/>
  <c r="D3" i="2"/>
  <c r="B25" i="5"/>
  <c r="B23" i="5"/>
  <c r="B22" i="5"/>
  <c r="B21" i="5"/>
  <c r="B24" i="5" s="1"/>
  <c r="B26" i="5" s="1"/>
  <c r="B16" i="5"/>
  <c r="B14" i="5"/>
  <c r="B13" i="5"/>
  <c r="B15" i="5" s="1"/>
  <c r="B8" i="5"/>
  <c r="B6" i="5"/>
  <c r="B5" i="5"/>
  <c r="B4" i="5"/>
  <c r="B7" i="5" s="1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G6" i="4"/>
  <c r="F6" i="4"/>
  <c r="E6" i="4"/>
  <c r="G5" i="4"/>
  <c r="F5" i="4"/>
  <c r="E5" i="4"/>
  <c r="G4" i="4"/>
  <c r="F4" i="4"/>
  <c r="E4" i="4"/>
  <c r="G3" i="4"/>
  <c r="F3" i="4"/>
  <c r="E3" i="4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L61" i="1"/>
  <c r="K61" i="1"/>
  <c r="J61" i="1"/>
  <c r="E61" i="1"/>
  <c r="E19" i="2" s="1"/>
  <c r="D61" i="1"/>
  <c r="E15" i="2" s="1"/>
  <c r="C61" i="1"/>
  <c r="E20" i="2" s="1"/>
  <c r="B61" i="1"/>
  <c r="E7" i="2" s="1"/>
  <c r="E59" i="1"/>
  <c r="D59" i="1"/>
  <c r="C59" i="1"/>
  <c r="B59" i="1"/>
  <c r="E57" i="1"/>
  <c r="D57" i="1"/>
  <c r="C57" i="1"/>
  <c r="B57" i="1"/>
  <c r="E56" i="1"/>
  <c r="D56" i="1"/>
  <c r="C56" i="1"/>
  <c r="B56" i="1"/>
  <c r="B58" i="1" s="1"/>
  <c r="B60" i="1" s="1"/>
  <c r="C7" i="2" s="1"/>
  <c r="E55" i="1"/>
  <c r="E58" i="1" s="1"/>
  <c r="E60" i="1" s="1"/>
  <c r="C19" i="2" s="1"/>
  <c r="D55" i="1"/>
  <c r="D58" i="1" s="1"/>
  <c r="D60" i="1" s="1"/>
  <c r="C15" i="2" s="1"/>
  <c r="C55" i="1"/>
  <c r="C58" i="1" s="1"/>
  <c r="B55" i="1"/>
  <c r="Q41" i="1"/>
  <c r="P41" i="1"/>
  <c r="O41" i="1"/>
  <c r="K41" i="1"/>
  <c r="E21" i="2" s="1"/>
  <c r="J41" i="1"/>
  <c r="E6" i="2" s="1"/>
  <c r="I41" i="1"/>
  <c r="E18" i="2" s="1"/>
  <c r="H41" i="1"/>
  <c r="E4" i="2" s="1"/>
  <c r="G41" i="1"/>
  <c r="E16" i="2" s="1"/>
  <c r="F41" i="1"/>
  <c r="E10" i="2" s="1"/>
  <c r="E41" i="1"/>
  <c r="E9" i="2" s="1"/>
  <c r="D41" i="1"/>
  <c r="E13" i="2" s="1"/>
  <c r="C41" i="1"/>
  <c r="E12" i="2" s="1"/>
  <c r="B41" i="1"/>
  <c r="E14" i="2" s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K36" i="1"/>
  <c r="K39" i="1" s="1"/>
  <c r="K40" i="1" s="1"/>
  <c r="J36" i="1"/>
  <c r="J39" i="1" s="1"/>
  <c r="J40" i="1" s="1"/>
  <c r="I36" i="1"/>
  <c r="I39" i="1" s="1"/>
  <c r="I40" i="1" s="1"/>
  <c r="H36" i="1"/>
  <c r="H39" i="1" s="1"/>
  <c r="H40" i="1" s="1"/>
  <c r="G36" i="1"/>
  <c r="G39" i="1" s="1"/>
  <c r="G40" i="1" s="1"/>
  <c r="F36" i="1"/>
  <c r="F39" i="1" s="1"/>
  <c r="F40" i="1" s="1"/>
  <c r="E36" i="1"/>
  <c r="E39" i="1" s="1"/>
  <c r="E40" i="1" s="1"/>
  <c r="D36" i="1"/>
  <c r="D39" i="1" s="1"/>
  <c r="D40" i="1" s="1"/>
  <c r="C36" i="1"/>
  <c r="C39" i="1" s="1"/>
  <c r="B36" i="1"/>
  <c r="B39" i="1" s="1"/>
  <c r="M22" i="1"/>
  <c r="L22" i="1"/>
  <c r="K22" i="1"/>
  <c r="F22" i="1"/>
  <c r="E11" i="2" s="1"/>
  <c r="E22" i="1"/>
  <c r="E8" i="2" s="1"/>
  <c r="D22" i="1"/>
  <c r="E3" i="2" s="1"/>
  <c r="C22" i="1"/>
  <c r="E5" i="2" s="1"/>
  <c r="B22" i="1"/>
  <c r="E17" i="2" s="1"/>
  <c r="F20" i="1"/>
  <c r="E20" i="1"/>
  <c r="E21" i="1" s="1"/>
  <c r="D20" i="1"/>
  <c r="D21" i="1" s="1"/>
  <c r="C20" i="1"/>
  <c r="C21" i="1" s="1"/>
  <c r="B20" i="1"/>
  <c r="B21" i="1" s="1"/>
  <c r="F19" i="1"/>
  <c r="E19" i="1"/>
  <c r="D19" i="1"/>
  <c r="C19" i="1"/>
  <c r="B19" i="1"/>
  <c r="F18" i="1"/>
  <c r="F21" i="1" s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B15" i="4" l="1"/>
  <c r="D15" i="2"/>
  <c r="I16" i="3" s="1"/>
  <c r="B19" i="4"/>
  <c r="D19" i="2"/>
  <c r="I20" i="3" s="1"/>
  <c r="B11" i="4"/>
  <c r="D11" i="2"/>
  <c r="I12" i="3" s="1"/>
  <c r="B7" i="4"/>
  <c r="D7" i="2"/>
  <c r="I8" i="3" s="1"/>
  <c r="D16" i="2"/>
  <c r="I17" i="3" s="1"/>
  <c r="B16" i="4"/>
  <c r="B9" i="5"/>
  <c r="D4" i="2"/>
  <c r="I5" i="3" s="1"/>
  <c r="B4" i="4"/>
  <c r="B18" i="4"/>
  <c r="D18" i="2"/>
  <c r="I19" i="3" s="1"/>
  <c r="D6" i="2"/>
  <c r="I7" i="3" s="1"/>
  <c r="B6" i="4"/>
  <c r="B17" i="5"/>
  <c r="B17" i="4"/>
  <c r="D17" i="2"/>
  <c r="I18" i="3" s="1"/>
  <c r="B21" i="4"/>
  <c r="D21" i="2"/>
  <c r="I22" i="3" s="1"/>
  <c r="D5" i="2"/>
  <c r="I6" i="3" s="1"/>
  <c r="B5" i="4"/>
  <c r="B40" i="1"/>
  <c r="D13" i="2"/>
  <c r="I14" i="3" s="1"/>
  <c r="B13" i="4"/>
  <c r="D9" i="2"/>
  <c r="I10" i="3" s="1"/>
  <c r="B9" i="4"/>
  <c r="D10" i="2"/>
  <c r="I11" i="3" s="1"/>
  <c r="B10" i="4"/>
  <c r="B3" i="4"/>
  <c r="I4" i="3"/>
  <c r="C40" i="1"/>
  <c r="B8" i="4"/>
  <c r="D8" i="2"/>
  <c r="I9" i="3" s="1"/>
  <c r="C60" i="1"/>
  <c r="C20" i="2" s="1"/>
  <c r="B20" i="4" l="1"/>
  <c r="D20" i="2"/>
  <c r="I21" i="3" s="1"/>
  <c r="B12" i="4"/>
  <c r="D12" i="2"/>
  <c r="I13" i="3" s="1"/>
  <c r="B14" i="4"/>
  <c r="D14" i="2"/>
  <c r="I15" i="3" s="1"/>
</calcChain>
</file>

<file path=xl/sharedStrings.xml><?xml version="1.0" encoding="utf-8"?>
<sst xmlns="http://schemas.openxmlformats.org/spreadsheetml/2006/main" count="309" uniqueCount="124">
  <si>
    <t>Table I. Rectangular Samples (Measurements → Volume → Density)</t>
  </si>
  <si>
    <t>Measurement</t>
  </si>
  <si>
    <t>Copper</t>
  </si>
  <si>
    <t>Magnesium</t>
  </si>
  <si>
    <t>Polyethylene</t>
  </si>
  <si>
    <t>Silicon</t>
  </si>
  <si>
    <t>Titanium</t>
  </si>
  <si>
    <t>Units</t>
  </si>
  <si>
    <t>Length 1</t>
  </si>
  <si>
    <t>mm</t>
  </si>
  <si>
    <t>Length 2</t>
  </si>
  <si>
    <t>Length 3</t>
  </si>
  <si>
    <t>Width 1</t>
  </si>
  <si>
    <t>Width 2</t>
  </si>
  <si>
    <t>Width 3</t>
  </si>
  <si>
    <t>Height 1</t>
  </si>
  <si>
    <t>Height 2</t>
  </si>
  <si>
    <t>Height 3</t>
  </si>
  <si>
    <t>Mass 1</t>
  </si>
  <si>
    <t>g</t>
  </si>
  <si>
    <t>Mass 2</t>
  </si>
  <si>
    <t>Mass 3</t>
  </si>
  <si>
    <t>Calculated (from averages)</t>
  </si>
  <si>
    <t>Helper: Trial Density 1</t>
  </si>
  <si>
    <t>Helper: Trial Density 2</t>
  </si>
  <si>
    <t>Helper: Trial Density 3</t>
  </si>
  <si>
    <t>Avg Length (mm)</t>
  </si>
  <si>
    <t>Avg Width (mm)</t>
  </si>
  <si>
    <t>Avg Height (mm)</t>
  </si>
  <si>
    <t>Avg Mass (g)</t>
  </si>
  <si>
    <t>Avg Volume (cm^3)</t>
  </si>
  <si>
    <t>Density (g/cm^3)</t>
  </si>
  <si>
    <t>Density stdev (g/cm^3)</t>
  </si>
  <si>
    <t>Table II. Cylindrical Samples (Measurements → Volume → Density)</t>
  </si>
  <si>
    <t>304 Steel</t>
  </si>
  <si>
    <t>410 Steel</t>
  </si>
  <si>
    <t>A36 Steel</t>
  </si>
  <si>
    <t>Aluminum</t>
  </si>
  <si>
    <t>Aluminum Oxide</t>
  </si>
  <si>
    <t>Brass</t>
  </si>
  <si>
    <t>Nylon</t>
  </si>
  <si>
    <t>Molybdenum</t>
  </si>
  <si>
    <t>PTFE</t>
  </si>
  <si>
    <t>Uranium</t>
  </si>
  <si>
    <t>Diameter 1</t>
  </si>
  <si>
    <t>Diameter 2</t>
  </si>
  <si>
    <t>Diameter 3</t>
  </si>
  <si>
    <t>Avg Diameter (mm)</t>
  </si>
  <si>
    <t>Table III. Irregular Samples (Water Displacement → Volume → Density)</t>
  </si>
  <si>
    <t>Borosilicate Glass</t>
  </si>
  <si>
    <t>Lead</t>
  </si>
  <si>
    <t>Nickel (Inconel 625)</t>
  </si>
  <si>
    <t>Silver</t>
  </si>
  <si>
    <t>Initial Volume 1</t>
  </si>
  <si>
    <t>mL</t>
  </si>
  <si>
    <t>Initial Volume 2</t>
  </si>
  <si>
    <t>Initial Volume 3</t>
  </si>
  <si>
    <t>Final Volume 1</t>
  </si>
  <si>
    <t>Final Volume 2</t>
  </si>
  <si>
    <t>Final Volume 3</t>
  </si>
  <si>
    <t>Calculated (from displacement)</t>
  </si>
  <si>
    <t>Displaced Volume 1 (cm^3)</t>
  </si>
  <si>
    <t>Displaced Volume 2 (cm^3)</t>
  </si>
  <si>
    <t>Displaced Volume 3 (cm^3)</t>
  </si>
  <si>
    <t>Table IV. Accepted vs Measured Densities (Sorted Low → High by Accepted Density)</t>
  </si>
  <si>
    <t>Material</t>
  </si>
  <si>
    <t>Accepted Density (g/cm³)</t>
  </si>
  <si>
    <t>Measured Density (g/cm³)</t>
  </si>
  <si>
    <t>% Error</t>
  </si>
  <si>
    <t>Group Density Stdev (g/cm³)</t>
  </si>
  <si>
    <t>Notes</t>
  </si>
  <si>
    <t>Source URL</t>
  </si>
  <si>
    <t>Accepted density varies by grade/composition; value here is a typical reference.</t>
  </si>
  <si>
    <t>https://www.specialchem.com/plastics/guide/polyethylene-plastic</t>
  </si>
  <si>
    <t>https://www.matweb.com/search/datasheet.aspx?matguid=af1029dd5d724a718a1740642b5ed3a8</t>
  </si>
  <si>
    <t>https://periodictable.com/Elements/012/data.html</t>
  </si>
  <si>
    <t>https://www.matweb.com/search/datasheettext.aspx?matguid=4e0b2e88eeba4aaeb18e8820f1444cdb</t>
  </si>
  <si>
    <t>https://www.matweb.com/search/datasheet.aspx?matguid=20b54b4841134269b8b488be975d0696</t>
  </si>
  <si>
    <t>https://periodictable.com/Elements/014/data.html</t>
  </si>
  <si>
    <t>https://periodic-table.rsc.org/element/13/aluminium</t>
  </si>
  <si>
    <t>https://www.engineeringtoolbox.com/density-solids-d_1265.html</t>
  </si>
  <si>
    <t>https://periodictable.com/Elements/022/data.html</t>
  </si>
  <si>
    <t>https://asm.matweb.com/search/SpecificMaterial.asp?bassnum=MQ410BF</t>
  </si>
  <si>
    <t>https://www.azom.com/article.aspx?ArticleID=6117</t>
  </si>
  <si>
    <t>https://asm.matweb.com/search/specificmaterial.asp?bassnum=mq304a</t>
  </si>
  <si>
    <t>Accepted value is for INCONEL® 625 alloy.</t>
  </si>
  <si>
    <t>https://www.upmet.com/sites/default/files/datasheets/625.pdf</t>
  </si>
  <si>
    <t>https://en.wikipedia.org/wiki/Brass</t>
  </si>
  <si>
    <t>https://periodictable.com/Elements/029/data.html</t>
  </si>
  <si>
    <t>https://periodictable.com/Elements/042/data.html</t>
  </si>
  <si>
    <t>https://periodictable.com/Elements/047/data.html</t>
  </si>
  <si>
    <t>https://periodictable.com/Elements/082/data.html</t>
  </si>
  <si>
    <t>https://periodictable.com/Elements/092/data.html</t>
  </si>
  <si>
    <t>Caption note: Sources used for the two materials not listed in the textbook (example): PTFE (MatWeb) and INCONEL® 625 (UPMET datasheet).</t>
  </si>
  <si>
    <t>Graphs</t>
  </si>
  <si>
    <t>Rank</t>
  </si>
  <si>
    <t>Tip: Use the Rank→Material table at G3:I to interpret points on the scatter plot.</t>
  </si>
  <si>
    <t>Task 5 Template: Paste Master (Odd/Even) Mean &amp; Std Dev Here</t>
  </si>
  <si>
    <t>Material (low → high)</t>
  </si>
  <si>
    <t>Your Density (g/cm³)</t>
  </si>
  <si>
    <t>Master Mean (g/cm³)</t>
  </si>
  <si>
    <t>Master Std Dev (g/cm³)</t>
  </si>
  <si>
    <t>Δ vs Master (g/cm³)</t>
  </si>
  <si>
    <t>%Δ vs Master</t>
  </si>
  <si>
    <t>Outside ±1 SD?</t>
  </si>
  <si>
    <t>Quantitative comparison (auto): Fill 'Master Mean' and 'Master Std Dev' columns, then review Δ, %Δ, and 'Outside ±1 SD?'.</t>
  </si>
  <si>
    <t>Hand-Check Calculations (one example from each sample type)</t>
  </si>
  <si>
    <t>Rectangular example: Copper</t>
  </si>
  <si>
    <t>Volume (cm³) = (L·W·H)/1000</t>
  </si>
  <si>
    <t>Density (g/cm³) = mass/volume</t>
  </si>
  <si>
    <t>Cylindrical example: 304 Steel</t>
  </si>
  <si>
    <t>Volume (cm³) = π·(d/2)²·h / 1000</t>
  </si>
  <si>
    <t>Density (g/cm³)</t>
  </si>
  <si>
    <t>Irregular example: Lead</t>
  </si>
  <si>
    <t>Displacement trial 1 (cm³) = Vf - Vi</t>
  </si>
  <si>
    <t>Displacement trial 2 (cm³)</t>
  </si>
  <si>
    <t>Displacement trial 3 (cm³)</t>
  </si>
  <si>
    <t>Avg Volume (cm³)</t>
  </si>
  <si>
    <t>Nylon 6</t>
  </si>
  <si>
    <t>NA4:B12ylon 6</t>
  </si>
  <si>
    <t>Accepted Density</t>
  </si>
  <si>
    <t>Calculated Density</t>
  </si>
  <si>
    <t xml:space="preserve"> </t>
  </si>
  <si>
    <t>Percent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</si>
</sst>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sz val="11"/>
      <name val="Calibri"/>
    </font>
    <font>
      <i/>
      <sz val="10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0" xfId="0" applyNumberFormat="1"/>
    <xf numFmtId="0" fontId="2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 wrapText="1"/>
    </xf>
    <xf numFmtId="0" fontId="2" fillId="0" borderId="0" xfId="0" applyFont="1"/>
    <xf numFmtId="165" fontId="0" fillId="0" borderId="0" xfId="0" applyNumberFormat="1"/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/>
  </cellXfs>
  <cellStyles count="1">
    <cellStyle name="Normal" xfId="0" builtinId="0"/>
  </cellStyles>
  <dxfs count="7">
    <dxf>
      <numFmt numFmtId="0" formatCode="General"/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</dxfs>
  <tableStyles count="0" defaultTableStyle="TableStyleMedium9" defaultPivotStyle="PivotStyleLight16"/>
  <colors>
    <mruColors>
      <color rgb="FFFF9900"/>
      <color rgb="FF3333CC"/>
      <color rgb="FFCC99FF"/>
      <color rgb="FFFF3399"/>
      <color rgb="FF6633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Accepted vs Measured Density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'Accepted vs Measured'!$B$2</c:f>
              <c:strCache>
                <c:ptCount val="1"/>
                <c:pt idx="0">
                  <c:v>Accepted Density (g/cm³)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'Accepted vs Measured'!$A$3:$A$21</c:f>
              <c:strCache>
                <c:ptCount val="19"/>
                <c:pt idx="0">
                  <c:v>Polyethylene</c:v>
                </c:pt>
                <c:pt idx="1">
                  <c:v>NA4:B12ylon 6</c:v>
                </c:pt>
                <c:pt idx="2">
                  <c:v>Magnesium</c:v>
                </c:pt>
                <c:pt idx="3">
                  <c:v>PTFE</c:v>
                </c:pt>
                <c:pt idx="4">
                  <c:v>Borosilicate Glass</c:v>
                </c:pt>
                <c:pt idx="5">
                  <c:v>Silicon</c:v>
                </c:pt>
                <c:pt idx="6">
                  <c:v>Aluminum</c:v>
                </c:pt>
                <c:pt idx="7">
                  <c:v>Aluminum Oxide</c:v>
                </c:pt>
                <c:pt idx="8">
                  <c:v>Titanium</c:v>
                </c:pt>
                <c:pt idx="9">
                  <c:v>410 Steel</c:v>
                </c:pt>
                <c:pt idx="10">
                  <c:v>A36 Steel</c:v>
                </c:pt>
                <c:pt idx="11">
                  <c:v>304 Steel</c:v>
                </c:pt>
                <c:pt idx="12">
                  <c:v>Nickel (Inconel 625)</c:v>
                </c:pt>
                <c:pt idx="13">
                  <c:v>Brass</c:v>
                </c:pt>
                <c:pt idx="14">
                  <c:v>Copper</c:v>
                </c:pt>
                <c:pt idx="15">
                  <c:v>Molybdenum</c:v>
                </c:pt>
                <c:pt idx="16">
                  <c:v>Silver</c:v>
                </c:pt>
                <c:pt idx="17">
                  <c:v>Lead</c:v>
                </c:pt>
                <c:pt idx="18">
                  <c:v>Uranium</c:v>
                </c:pt>
              </c:strCache>
            </c:strRef>
          </c:cat>
          <c:val>
            <c:numRef>
              <c:f>'Accepted vs Measured'!$B$3:$B$21</c:f>
              <c:numCache>
                <c:formatCode>0.00</c:formatCode>
                <c:ptCount val="19"/>
                <c:pt idx="0">
                  <c:v>0.95</c:v>
                </c:pt>
                <c:pt idx="1">
                  <c:v>1.1399999999999999</c:v>
                </c:pt>
                <c:pt idx="2">
                  <c:v>1.81</c:v>
                </c:pt>
                <c:pt idx="3">
                  <c:v>1.31</c:v>
                </c:pt>
                <c:pt idx="4">
                  <c:v>2.23</c:v>
                </c:pt>
                <c:pt idx="5">
                  <c:v>2.33</c:v>
                </c:pt>
                <c:pt idx="6">
                  <c:v>2.77</c:v>
                </c:pt>
                <c:pt idx="7">
                  <c:v>3.6</c:v>
                </c:pt>
                <c:pt idx="8">
                  <c:v>4.43</c:v>
                </c:pt>
                <c:pt idx="9">
                  <c:v>7.64</c:v>
                </c:pt>
                <c:pt idx="10">
                  <c:v>7.85</c:v>
                </c:pt>
                <c:pt idx="11">
                  <c:v>8</c:v>
                </c:pt>
                <c:pt idx="12">
                  <c:v>8.94</c:v>
                </c:pt>
                <c:pt idx="13">
                  <c:v>8.5299999999999994</c:v>
                </c:pt>
                <c:pt idx="14">
                  <c:v>8.89</c:v>
                </c:pt>
                <c:pt idx="15">
                  <c:v>10.220000000000001</c:v>
                </c:pt>
                <c:pt idx="16">
                  <c:v>74</c:v>
                </c:pt>
                <c:pt idx="17">
                  <c:v>11.34</c:v>
                </c:pt>
                <c:pt idx="1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1-4A74-8B91-74E4A0FEDC41}"/>
            </c:ext>
          </c:extLst>
        </c:ser>
        <c:ser>
          <c:idx val="1"/>
          <c:order val="1"/>
          <c:tx>
            <c:strRef>
              <c:f>'Accepted vs Measured'!$C$2</c:f>
              <c:strCache>
                <c:ptCount val="1"/>
                <c:pt idx="0">
                  <c:v>Measured Density (g/cm³)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'Accepted vs Measured'!$A$3:$A$21</c:f>
              <c:strCache>
                <c:ptCount val="19"/>
                <c:pt idx="0">
                  <c:v>Polyethylene</c:v>
                </c:pt>
                <c:pt idx="1">
                  <c:v>NA4:B12ylon 6</c:v>
                </c:pt>
                <c:pt idx="2">
                  <c:v>Magnesium</c:v>
                </c:pt>
                <c:pt idx="3">
                  <c:v>PTFE</c:v>
                </c:pt>
                <c:pt idx="4">
                  <c:v>Borosilicate Glass</c:v>
                </c:pt>
                <c:pt idx="5">
                  <c:v>Silicon</c:v>
                </c:pt>
                <c:pt idx="6">
                  <c:v>Aluminum</c:v>
                </c:pt>
                <c:pt idx="7">
                  <c:v>Aluminum Oxide</c:v>
                </c:pt>
                <c:pt idx="8">
                  <c:v>Titanium</c:v>
                </c:pt>
                <c:pt idx="9">
                  <c:v>410 Steel</c:v>
                </c:pt>
                <c:pt idx="10">
                  <c:v>A36 Steel</c:v>
                </c:pt>
                <c:pt idx="11">
                  <c:v>304 Steel</c:v>
                </c:pt>
                <c:pt idx="12">
                  <c:v>Nickel (Inconel 625)</c:v>
                </c:pt>
                <c:pt idx="13">
                  <c:v>Brass</c:v>
                </c:pt>
                <c:pt idx="14">
                  <c:v>Copper</c:v>
                </c:pt>
                <c:pt idx="15">
                  <c:v>Molybdenum</c:v>
                </c:pt>
                <c:pt idx="16">
                  <c:v>Silver</c:v>
                </c:pt>
                <c:pt idx="17">
                  <c:v>Lead</c:v>
                </c:pt>
                <c:pt idx="18">
                  <c:v>Uranium</c:v>
                </c:pt>
              </c:strCache>
            </c:strRef>
          </c:cat>
          <c:val>
            <c:numRef>
              <c:f>'Accepted vs Measured'!$C$3:$C$21</c:f>
              <c:numCache>
                <c:formatCode>0.00</c:formatCode>
                <c:ptCount val="19"/>
                <c:pt idx="0">
                  <c:v>0.92</c:v>
                </c:pt>
                <c:pt idx="1">
                  <c:v>1.17</c:v>
                </c:pt>
                <c:pt idx="2">
                  <c:v>1.71</c:v>
                </c:pt>
                <c:pt idx="3">
                  <c:v>2.1</c:v>
                </c:pt>
                <c:pt idx="4">
                  <c:v>2.1164285714285715</c:v>
                </c:pt>
                <c:pt idx="5">
                  <c:v>2.2999999999999998</c:v>
                </c:pt>
                <c:pt idx="6">
                  <c:v>2.68</c:v>
                </c:pt>
                <c:pt idx="7">
                  <c:v>3.41</c:v>
                </c:pt>
                <c:pt idx="8">
                  <c:v>4.5999999999999996</c:v>
                </c:pt>
                <c:pt idx="9">
                  <c:v>7.62</c:v>
                </c:pt>
                <c:pt idx="10">
                  <c:v>7.81</c:v>
                </c:pt>
                <c:pt idx="11">
                  <c:v>7.79</c:v>
                </c:pt>
                <c:pt idx="12">
                  <c:v>9.4600000000000009</c:v>
                </c:pt>
                <c:pt idx="13">
                  <c:v>8.4</c:v>
                </c:pt>
                <c:pt idx="14">
                  <c:v>8.91</c:v>
                </c:pt>
                <c:pt idx="15">
                  <c:v>10.199999999999999</c:v>
                </c:pt>
                <c:pt idx="16">
                  <c:v>10.726086956521742</c:v>
                </c:pt>
                <c:pt idx="17">
                  <c:v>10.929268292682925</c:v>
                </c:pt>
                <c:pt idx="18">
                  <c:v>21.95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1-4A74-8B91-74E4A0FED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t>Density (g/cm³)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Material (low → high density)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% Error vs Material (Ranked by Accepted Density)</a:t>
            </a:r>
          </a:p>
        </c:rich>
      </c:tx>
      <c:overlay val="1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v>% Error</c:v>
          </c:tx>
          <c:spPr>
            <a:ln>
              <a:prstDash val="solid"/>
            </a:ln>
          </c:spPr>
          <c:marker>
            <c:symbol val="none"/>
          </c:marker>
          <c:xVal>
            <c:numRef>
              <c:f>Charts!$G$4:$G$22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Charts!$I$4:$I$22</c:f>
              <c:numCache>
                <c:formatCode>0.0</c:formatCode>
                <c:ptCount val="19"/>
                <c:pt idx="0">
                  <c:v>-3.1578947368420964</c:v>
                </c:pt>
                <c:pt idx="1">
                  <c:v>2.6315789473684239</c:v>
                </c:pt>
                <c:pt idx="2">
                  <c:v>-5.5248618784530432</c:v>
                </c:pt>
                <c:pt idx="3">
                  <c:v>60.305343511450381</c:v>
                </c:pt>
                <c:pt idx="4">
                  <c:v>-5.0928891736066566</c:v>
                </c:pt>
                <c:pt idx="5">
                  <c:v>-1.28755364806868</c:v>
                </c:pt>
                <c:pt idx="6">
                  <c:v>-3.2490974729241824</c:v>
                </c:pt>
                <c:pt idx="7">
                  <c:v>-5.2777777777777768</c:v>
                </c:pt>
                <c:pt idx="8">
                  <c:v>3.8374717832957095</c:v>
                </c:pt>
                <c:pt idx="9">
                  <c:v>-0.26178010471203633</c:v>
                </c:pt>
                <c:pt idx="10">
                  <c:v>-0.50955414012738898</c:v>
                </c:pt>
                <c:pt idx="11">
                  <c:v>-2.6249999999999996</c:v>
                </c:pt>
                <c:pt idx="12">
                  <c:v>5.8165548098434163</c:v>
                </c:pt>
                <c:pt idx="13">
                  <c:v>-1.52403282532238</c:v>
                </c:pt>
                <c:pt idx="14">
                  <c:v>0.2249718785151808</c:v>
                </c:pt>
                <c:pt idx="15">
                  <c:v>-0.19569471624267468</c:v>
                </c:pt>
                <c:pt idx="16">
                  <c:v>-85.505287896592236</c:v>
                </c:pt>
                <c:pt idx="17">
                  <c:v>-3.6219727276637954</c:v>
                </c:pt>
                <c:pt idx="18">
                  <c:v>15.52631578947368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1A-4E07-819B-B22E52668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Material rank (1 = lowest accepted density)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% error = (measured - accepted)/accepted × 100</a:t>
                </a:r>
              </a:p>
            </c:rich>
          </c:tx>
          <c:overlay val="1"/>
        </c:title>
        <c:numFmt formatCode="0.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Master Mean Density ±1 SD (paste master data first)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'Master Template'!$C$2</c:f>
              <c:strCache>
                <c:ptCount val="1"/>
                <c:pt idx="0">
                  <c:v>Master Mean (g/cm³)</c:v>
                </c:pt>
              </c:strCache>
            </c:strRef>
          </c:tx>
          <c:spPr>
            <a:ln>
              <a:prstDash val="solid"/>
            </a:ln>
          </c:spPr>
          <c:invertIfNegative val="1"/>
          <c:errBars>
            <c:errBarType val="both"/>
            <c:errValType val="cust"/>
            <c:noEndCap val="1"/>
          </c:errBars>
          <c:cat>
            <c:strRef>
              <c:f>'Master Template'!$A$3:$A$21</c:f>
              <c:strCache>
                <c:ptCount val="19"/>
                <c:pt idx="0">
                  <c:v>Polyethylene</c:v>
                </c:pt>
                <c:pt idx="1">
                  <c:v>Nylon</c:v>
                </c:pt>
                <c:pt idx="2">
                  <c:v>Magnesium</c:v>
                </c:pt>
                <c:pt idx="3">
                  <c:v>PTFE</c:v>
                </c:pt>
                <c:pt idx="4">
                  <c:v>Borosilicate Glass</c:v>
                </c:pt>
                <c:pt idx="5">
                  <c:v>Silicon</c:v>
                </c:pt>
                <c:pt idx="6">
                  <c:v>Aluminum</c:v>
                </c:pt>
                <c:pt idx="7">
                  <c:v>Aluminum Oxide</c:v>
                </c:pt>
                <c:pt idx="8">
                  <c:v>Titanium</c:v>
                </c:pt>
                <c:pt idx="9">
                  <c:v>410 Steel</c:v>
                </c:pt>
                <c:pt idx="10">
                  <c:v>A36 Steel</c:v>
                </c:pt>
                <c:pt idx="11">
                  <c:v>304 Steel</c:v>
                </c:pt>
                <c:pt idx="12">
                  <c:v>Nickel (Inconel 625)</c:v>
                </c:pt>
                <c:pt idx="13">
                  <c:v>Brass</c:v>
                </c:pt>
                <c:pt idx="14">
                  <c:v>Copper</c:v>
                </c:pt>
                <c:pt idx="15">
                  <c:v>Molybdenum</c:v>
                </c:pt>
                <c:pt idx="16">
                  <c:v>Silver</c:v>
                </c:pt>
                <c:pt idx="17">
                  <c:v>Lead</c:v>
                </c:pt>
                <c:pt idx="18">
                  <c:v>Uranium</c:v>
                </c:pt>
              </c:strCache>
            </c:strRef>
          </c:cat>
          <c:val>
            <c:numRef>
              <c:f>'Master Template'!$C$3:$C$21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BD49-4D19-9AB1-004D117B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Density (g/cm³)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Material (low → high density)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Accepted v. Calculated Densities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Accepted Density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Sheet4!$A$2:$A$20</c:f>
              <c:strCache>
                <c:ptCount val="19"/>
                <c:pt idx="0">
                  <c:v>Polyethylene</c:v>
                </c:pt>
                <c:pt idx="1">
                  <c:v>Nylon 6</c:v>
                </c:pt>
                <c:pt idx="2">
                  <c:v>Magnesium</c:v>
                </c:pt>
                <c:pt idx="3">
                  <c:v>PTFE</c:v>
                </c:pt>
                <c:pt idx="4">
                  <c:v>Borosilicate Glass</c:v>
                </c:pt>
                <c:pt idx="5">
                  <c:v>Silicon</c:v>
                </c:pt>
                <c:pt idx="6">
                  <c:v>Aluminum</c:v>
                </c:pt>
                <c:pt idx="7">
                  <c:v>Aluminum Oxide</c:v>
                </c:pt>
                <c:pt idx="8">
                  <c:v>Titanium</c:v>
                </c:pt>
                <c:pt idx="9">
                  <c:v>410 Steel</c:v>
                </c:pt>
                <c:pt idx="10">
                  <c:v>A36 Steel</c:v>
                </c:pt>
                <c:pt idx="11">
                  <c:v>304 Steel</c:v>
                </c:pt>
                <c:pt idx="12">
                  <c:v>Nickel (Inconel 625)</c:v>
                </c:pt>
                <c:pt idx="13">
                  <c:v>Brass</c:v>
                </c:pt>
                <c:pt idx="14">
                  <c:v>Copper</c:v>
                </c:pt>
                <c:pt idx="15">
                  <c:v>Molybdenum</c:v>
                </c:pt>
                <c:pt idx="16">
                  <c:v>Silver</c:v>
                </c:pt>
                <c:pt idx="17">
                  <c:v>Lead</c:v>
                </c:pt>
                <c:pt idx="18">
                  <c:v>Uranium</c:v>
                </c:pt>
              </c:strCache>
            </c:strRef>
          </c:cat>
          <c:val>
            <c:numRef>
              <c:f>Sheet4!$B$2:$B$20</c:f>
              <c:numCache>
                <c:formatCode>0.00</c:formatCode>
                <c:ptCount val="19"/>
                <c:pt idx="0">
                  <c:v>0.96</c:v>
                </c:pt>
                <c:pt idx="1">
                  <c:v>1.1399999999999999</c:v>
                </c:pt>
                <c:pt idx="2">
                  <c:v>1.81</c:v>
                </c:pt>
                <c:pt idx="3">
                  <c:v>2.17</c:v>
                </c:pt>
                <c:pt idx="4">
                  <c:v>2.23</c:v>
                </c:pt>
                <c:pt idx="5">
                  <c:v>2.33</c:v>
                </c:pt>
                <c:pt idx="6">
                  <c:v>2.77</c:v>
                </c:pt>
                <c:pt idx="7">
                  <c:v>3.6</c:v>
                </c:pt>
                <c:pt idx="8">
                  <c:v>4.43</c:v>
                </c:pt>
                <c:pt idx="9">
                  <c:v>7.64</c:v>
                </c:pt>
                <c:pt idx="10">
                  <c:v>7.85</c:v>
                </c:pt>
                <c:pt idx="11">
                  <c:v>8</c:v>
                </c:pt>
                <c:pt idx="12">
                  <c:v>8.44</c:v>
                </c:pt>
                <c:pt idx="13">
                  <c:v>8.5299999999999994</c:v>
                </c:pt>
                <c:pt idx="14">
                  <c:v>8.89</c:v>
                </c:pt>
                <c:pt idx="15">
                  <c:v>10.220000000000001</c:v>
                </c:pt>
                <c:pt idx="16">
                  <c:v>10.49</c:v>
                </c:pt>
                <c:pt idx="17">
                  <c:v>11.34</c:v>
                </c:pt>
                <c:pt idx="1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0-453B-A695-FFC5DECFB835}"/>
            </c:ext>
          </c:extLst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Calculated Density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Sheet4!$A$2:$A$20</c:f>
              <c:strCache>
                <c:ptCount val="19"/>
                <c:pt idx="0">
                  <c:v>Polyethylene</c:v>
                </c:pt>
                <c:pt idx="1">
                  <c:v>Nylon 6</c:v>
                </c:pt>
                <c:pt idx="2">
                  <c:v>Magnesium</c:v>
                </c:pt>
                <c:pt idx="3">
                  <c:v>PTFE</c:v>
                </c:pt>
                <c:pt idx="4">
                  <c:v>Borosilicate Glass</c:v>
                </c:pt>
                <c:pt idx="5">
                  <c:v>Silicon</c:v>
                </c:pt>
                <c:pt idx="6">
                  <c:v>Aluminum</c:v>
                </c:pt>
                <c:pt idx="7">
                  <c:v>Aluminum Oxide</c:v>
                </c:pt>
                <c:pt idx="8">
                  <c:v>Titanium</c:v>
                </c:pt>
                <c:pt idx="9">
                  <c:v>410 Steel</c:v>
                </c:pt>
                <c:pt idx="10">
                  <c:v>A36 Steel</c:v>
                </c:pt>
                <c:pt idx="11">
                  <c:v>304 Steel</c:v>
                </c:pt>
                <c:pt idx="12">
                  <c:v>Nickel (Inconel 625)</c:v>
                </c:pt>
                <c:pt idx="13">
                  <c:v>Brass</c:v>
                </c:pt>
                <c:pt idx="14">
                  <c:v>Copper</c:v>
                </c:pt>
                <c:pt idx="15">
                  <c:v>Molybdenum</c:v>
                </c:pt>
                <c:pt idx="16">
                  <c:v>Silver</c:v>
                </c:pt>
                <c:pt idx="17">
                  <c:v>Lead</c:v>
                </c:pt>
                <c:pt idx="18">
                  <c:v>Uranium</c:v>
                </c:pt>
              </c:strCache>
            </c:strRef>
          </c:cat>
          <c:val>
            <c:numRef>
              <c:f>Sheet4!$C$2:$C$20</c:f>
              <c:numCache>
                <c:formatCode>0.00</c:formatCode>
                <c:ptCount val="19"/>
                <c:pt idx="0">
                  <c:v>0.92</c:v>
                </c:pt>
                <c:pt idx="1">
                  <c:v>1.17</c:v>
                </c:pt>
                <c:pt idx="2">
                  <c:v>1.71</c:v>
                </c:pt>
                <c:pt idx="3">
                  <c:v>2.1</c:v>
                </c:pt>
                <c:pt idx="4">
                  <c:v>2.12</c:v>
                </c:pt>
                <c:pt idx="5">
                  <c:v>2.2999999999999998</c:v>
                </c:pt>
                <c:pt idx="6">
                  <c:v>2.68</c:v>
                </c:pt>
                <c:pt idx="7">
                  <c:v>3.41</c:v>
                </c:pt>
                <c:pt idx="8">
                  <c:v>4.5999999999999996</c:v>
                </c:pt>
                <c:pt idx="9">
                  <c:v>7.62</c:v>
                </c:pt>
                <c:pt idx="10">
                  <c:v>7.81</c:v>
                </c:pt>
                <c:pt idx="11">
                  <c:v>7.79</c:v>
                </c:pt>
                <c:pt idx="12">
                  <c:v>9.4600000000000009</c:v>
                </c:pt>
                <c:pt idx="13">
                  <c:v>8.4</c:v>
                </c:pt>
                <c:pt idx="14">
                  <c:v>8.91</c:v>
                </c:pt>
                <c:pt idx="15">
                  <c:v>10.199999999999999</c:v>
                </c:pt>
                <c:pt idx="16">
                  <c:v>10.73</c:v>
                </c:pt>
                <c:pt idx="17">
                  <c:v>10.93</c:v>
                </c:pt>
                <c:pt idx="18">
                  <c:v>21.95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0-453B-A695-FFC5DECF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45281760"/>
        <c:axId val="1245280320"/>
      </c:barChart>
      <c:catAx>
        <c:axId val="124528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280320"/>
        <c:crosses val="autoZero"/>
        <c:auto val="1"/>
        <c:lblAlgn val="ctr"/>
        <c:lblOffset val="100"/>
        <c:noMultiLvlLbl val="0"/>
      </c:catAx>
      <c:valAx>
        <c:axId val="124528032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2452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553149606299214E-2"/>
          <c:y val="5.0925925925925923E-2"/>
          <c:w val="0.91444685039370077"/>
          <c:h val="0.6545100612423446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Sheet5!$D$1</c:f>
              <c:strCache>
                <c:ptCount val="1"/>
                <c:pt idx="0">
                  <c:v>Percent Error</c:v>
                </c:pt>
              </c:strCache>
            </c:strRef>
          </c:tx>
          <c:spPr>
            <a:ln w="9525" cap="rnd">
              <a:solidFill>
                <a:schemeClr val="accent1">
                  <a:tint val="6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tint val="65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65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>
                    <a:tint val="6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5000"/>
                  </a:schemeClr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91C-4B1D-BDD0-88DA04773B76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991C-4B1D-BDD0-88DA04773B76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91C-4B1D-BDD0-88DA04773B7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663300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991C-4B1D-BDD0-88DA04773B76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991C-4B1D-BDD0-88DA04773B76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glow rad="127000">
                    <a:schemeClr val="bg1"/>
                  </a:glow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1">
                    <a:tint val="65000"/>
                  </a:schemeClr>
                </a:solidFill>
                <a:round/>
              </a:ln>
              <a:effectLst>
                <a:glow rad="127000">
                  <a:schemeClr val="bg1"/>
                </a:glow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91C-4B1D-BDD0-88DA04773B76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991C-4B1D-BDD0-88DA04773B76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FF3399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991C-4B1D-BDD0-88DA04773B76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991C-4B1D-BDD0-88DA04773B76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7030A0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991C-4B1D-BDD0-88DA04773B76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FF9900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991C-4B1D-BDD0-88DA04773B76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CC99FF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991C-4B1D-BDD0-88DA04773B76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991C-4B1D-BDD0-88DA04773B76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991C-4B1D-BDD0-88DA04773B76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tx2">
                    <a:lumMod val="75000"/>
                  </a:schemeClr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991C-4B1D-BDD0-88DA04773B76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3333CC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991C-4B1D-BDD0-88DA04773B76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991C-4B1D-BDD0-88DA04773B76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bg1"/>
                </a:solidFill>
                <a:ln w="9525">
                  <a:solidFill>
                    <a:schemeClr val="accent1">
                      <a:tint val="65000"/>
                    </a:schemeClr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991C-4B1D-BDD0-88DA04773B76}"/>
              </c:ext>
            </c:extLst>
          </c:dPt>
          <c:xVal>
            <c:strRef>
              <c:f>Sheet5!$A$2:$A$20</c:f>
              <c:strCache>
                <c:ptCount val="19"/>
                <c:pt idx="0">
                  <c:v>Polyethylene</c:v>
                </c:pt>
                <c:pt idx="1">
                  <c:v>Nylon 6</c:v>
                </c:pt>
                <c:pt idx="2">
                  <c:v>Magnesium</c:v>
                </c:pt>
                <c:pt idx="3">
                  <c:v>PTFE</c:v>
                </c:pt>
                <c:pt idx="4">
                  <c:v>Borosilicate Glass</c:v>
                </c:pt>
                <c:pt idx="5">
                  <c:v>Silicon</c:v>
                </c:pt>
                <c:pt idx="6">
                  <c:v>Aluminum</c:v>
                </c:pt>
                <c:pt idx="7">
                  <c:v>Aluminum Oxide</c:v>
                </c:pt>
                <c:pt idx="8">
                  <c:v>Titanium</c:v>
                </c:pt>
                <c:pt idx="9">
                  <c:v>410 Steel</c:v>
                </c:pt>
                <c:pt idx="10">
                  <c:v>A36 Steel</c:v>
                </c:pt>
                <c:pt idx="11">
                  <c:v>304 Steel</c:v>
                </c:pt>
                <c:pt idx="12">
                  <c:v>Nickel (Inconel 625)</c:v>
                </c:pt>
                <c:pt idx="13">
                  <c:v>Brass</c:v>
                </c:pt>
                <c:pt idx="14">
                  <c:v>Copper</c:v>
                </c:pt>
                <c:pt idx="15">
                  <c:v>Molybdenum</c:v>
                </c:pt>
                <c:pt idx="16">
                  <c:v>Silver</c:v>
                </c:pt>
                <c:pt idx="17">
                  <c:v>Lead</c:v>
                </c:pt>
                <c:pt idx="18">
                  <c:v>Uranium</c:v>
                </c:pt>
              </c:strCache>
            </c:strRef>
          </c:xVal>
          <c:yVal>
            <c:numRef>
              <c:f>Sheet5!$D$2:$D$20</c:f>
              <c:numCache>
                <c:formatCode>General</c:formatCode>
                <c:ptCount val="19"/>
                <c:pt idx="0">
                  <c:v>4.166666666666659</c:v>
                </c:pt>
                <c:pt idx="1">
                  <c:v>2.6315789473684239</c:v>
                </c:pt>
                <c:pt idx="2">
                  <c:v>5.5248618784530432</c:v>
                </c:pt>
                <c:pt idx="3">
                  <c:v>3.2258064516128964</c:v>
                </c:pt>
                <c:pt idx="4">
                  <c:v>4.9327354260089633</c:v>
                </c:pt>
                <c:pt idx="5">
                  <c:v>1.28755364806868</c:v>
                </c:pt>
                <c:pt idx="6">
                  <c:v>3.2490974729241824</c:v>
                </c:pt>
                <c:pt idx="7">
                  <c:v>5.2777777777777768</c:v>
                </c:pt>
                <c:pt idx="8">
                  <c:v>3.8374717832957095</c:v>
                </c:pt>
                <c:pt idx="9">
                  <c:v>0.26178010471203633</c:v>
                </c:pt>
                <c:pt idx="10">
                  <c:v>0.50955414012738898</c:v>
                </c:pt>
                <c:pt idx="11">
                  <c:v>2.6249999999999996</c:v>
                </c:pt>
                <c:pt idx="12">
                  <c:v>12.085308056872055</c:v>
                </c:pt>
                <c:pt idx="13">
                  <c:v>1.52403282532238</c:v>
                </c:pt>
                <c:pt idx="14">
                  <c:v>0.2249718785151808</c:v>
                </c:pt>
                <c:pt idx="15">
                  <c:v>0.19569471624267468</c:v>
                </c:pt>
                <c:pt idx="16">
                  <c:v>2.2878932316491918</c:v>
                </c:pt>
                <c:pt idx="17">
                  <c:v>3.6155202821869499</c:v>
                </c:pt>
                <c:pt idx="18" formatCode="0.00">
                  <c:v>15.52631578947368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1C-4B1D-BDD0-88DA04773B76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1994478319"/>
        <c:axId val="1994478799"/>
      </c:scatterChart>
      <c:valAx>
        <c:axId val="1994478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478799"/>
        <c:crosses val="autoZero"/>
        <c:crossBetween val="midCat"/>
      </c:valAx>
      <c:valAx>
        <c:axId val="199447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478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50800" dir="48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512000" cy="1512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24</xdr:row>
      <xdr:rowOff>0</xdr:rowOff>
    </xdr:from>
    <xdr:ext cx="2340000" cy="144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</xdr:row>
      <xdr:rowOff>0</xdr:rowOff>
    </xdr:from>
    <xdr:ext cx="1512000" cy="1512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326319</xdr:colOff>
      <xdr:row>0</xdr:row>
      <xdr:rowOff>105832</xdr:rowOff>
    </xdr:from>
    <xdr:to>
      <xdr:col>22</xdr:col>
      <xdr:colOff>79374</xdr:colOff>
      <xdr:row>28</xdr:row>
      <xdr:rowOff>88194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416FCB-3564-1460-D7F2-A62CD6CA5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301624</xdr:colOff>
      <xdr:row>2</xdr:row>
      <xdr:rowOff>50800</xdr:rowOff>
    </xdr:from>
    <xdr:to>
      <xdr:col>16</xdr:col>
      <xdr:colOff>486383</xdr:colOff>
      <xdr:row>17</xdr:row>
      <xdr:rowOff>121596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7D4997-9B5B-E3E5-D2AA-56B575C27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38218-1825-49A9-9522-F834053401A5}" name="Table1" displayName="Table1" ref="A1:C20" totalsRowShown="0">
  <autoFilter ref="A1:C20" xr:uid="{E3738218-1825-49A9-9522-F834053401A5}"/>
  <tableColumns count="3">
    <tableColumn id="1" xr3:uid="{D07F0A62-43A9-495C-9558-0BC44853B931}" name="Material" dataDxfId="6"/>
    <tableColumn id="2" xr3:uid="{8C921957-354A-4AB7-94B7-A9B11B59ECC7}" name="Accepted Density" dataDxfId="5"/>
    <tableColumn id="3" xr3:uid="{A31AD999-F41C-4AAC-9818-0AB0FD4145A3}" name="Calculated Density" dataDxfId="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941299-B956-49D3-9948-4F41DDB46B1E}" name="Table13" displayName="Table13" ref="A1:D20" totalsRowShown="0">
  <autoFilter ref="A1:D20" xr:uid="{09941299-B956-49D3-9948-4F41DDB46B1E}"/>
  <tableColumns count="4">
    <tableColumn id="1" xr3:uid="{2838F854-953B-4864-8853-46D3CBEFAD41}" name="Material" dataDxfId="3"/>
    <tableColumn id="2" xr3:uid="{C6082286-EBCE-4F06-927C-186B07E397AF}" name="Accepted Density" dataDxfId="2"/>
    <tableColumn id="3" xr3:uid="{1A2D4586-E52D-45AB-BA7D-57D435724D26}" name="Calculated Density" dataDxfId="1"/>
    <tableColumn id="7" xr3:uid="{4961288E-AB68-4F55-A708-874EEDC7B62C}" name="Percent Error" dataDxfId="0">
      <calculatedColumnFormula>ABS(C2-B2)/B2*100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26" customWidth="1"/>
    <col min="2" max="3" width="14" customWidth="1"/>
    <col min="4" max="4" width="16" customWidth="1"/>
    <col min="5" max="7" width="12" customWidth="1"/>
    <col min="8" max="9" width="10" customWidth="1"/>
    <col min="10" max="17" width="18" customWidth="1"/>
  </cols>
  <sheetData>
    <row r="1" spans="1:13" ht="24" customHeight="1" x14ac:dyDescent="0.35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13" ht="18" customHeight="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13" x14ac:dyDescent="0.35">
      <c r="A3" s="2" t="s">
        <v>8</v>
      </c>
      <c r="B3" s="3">
        <v>25.34</v>
      </c>
      <c r="C3" s="3">
        <v>131.81</v>
      </c>
      <c r="D3" s="3">
        <v>102.7</v>
      </c>
      <c r="E3" s="3">
        <v>11.44</v>
      </c>
      <c r="F3" s="3">
        <v>49.39</v>
      </c>
      <c r="G3" s="2" t="s">
        <v>9</v>
      </c>
    </row>
    <row r="4" spans="1:13" x14ac:dyDescent="0.35">
      <c r="A4" s="2" t="s">
        <v>10</v>
      </c>
      <c r="B4" s="3">
        <v>25.35</v>
      </c>
      <c r="C4" s="3">
        <v>132.1</v>
      </c>
      <c r="D4" s="3">
        <v>102.69</v>
      </c>
      <c r="E4" s="3">
        <v>11.44</v>
      </c>
      <c r="F4" s="3">
        <v>49.46</v>
      </c>
      <c r="G4" s="2" t="s">
        <v>9</v>
      </c>
    </row>
    <row r="5" spans="1:13" x14ac:dyDescent="0.35">
      <c r="A5" s="2" t="s">
        <v>11</v>
      </c>
      <c r="B5" s="3">
        <v>25.29</v>
      </c>
      <c r="C5" s="3">
        <v>131.66</v>
      </c>
      <c r="D5" s="3">
        <v>102.71</v>
      </c>
      <c r="E5" s="3">
        <v>11.4</v>
      </c>
      <c r="F5" s="3">
        <v>49.51</v>
      </c>
      <c r="G5" s="2" t="s">
        <v>9</v>
      </c>
    </row>
    <row r="6" spans="1:13" x14ac:dyDescent="0.35">
      <c r="A6" s="2" t="s">
        <v>12</v>
      </c>
      <c r="B6" s="3">
        <v>15.63</v>
      </c>
      <c r="C6" s="3">
        <v>68.459999999999994</v>
      </c>
      <c r="D6" s="3">
        <v>3.37</v>
      </c>
      <c r="E6" s="3">
        <v>11.08</v>
      </c>
      <c r="F6" s="3">
        <v>18.23</v>
      </c>
      <c r="G6" s="2" t="s">
        <v>9</v>
      </c>
    </row>
    <row r="7" spans="1:13" x14ac:dyDescent="0.35">
      <c r="A7" s="2" t="s">
        <v>13</v>
      </c>
      <c r="B7" s="3">
        <v>15.68</v>
      </c>
      <c r="C7" s="3">
        <v>68.44</v>
      </c>
      <c r="D7" s="3">
        <v>3.41</v>
      </c>
      <c r="E7" s="3">
        <v>11.08</v>
      </c>
      <c r="F7" s="3">
        <v>18.190000000000001</v>
      </c>
      <c r="G7" s="2" t="s">
        <v>9</v>
      </c>
    </row>
    <row r="8" spans="1:13" x14ac:dyDescent="0.35">
      <c r="A8" s="2" t="s">
        <v>14</v>
      </c>
      <c r="B8" s="3">
        <v>15.68</v>
      </c>
      <c r="C8" s="3">
        <v>68.34</v>
      </c>
      <c r="D8" s="3">
        <v>3.43</v>
      </c>
      <c r="E8" s="3">
        <v>11.08</v>
      </c>
      <c r="F8" s="3">
        <v>18.29</v>
      </c>
      <c r="G8" s="2" t="s">
        <v>9</v>
      </c>
    </row>
    <row r="9" spans="1:13" x14ac:dyDescent="0.35">
      <c r="A9" s="2" t="s">
        <v>15</v>
      </c>
      <c r="B9" s="3">
        <v>6.35</v>
      </c>
      <c r="C9" s="3">
        <v>21.75</v>
      </c>
      <c r="D9" s="3">
        <v>19.079999999999998</v>
      </c>
      <c r="E9" s="3">
        <v>11.7</v>
      </c>
      <c r="F9" s="3">
        <v>1.53</v>
      </c>
      <c r="G9" s="2" t="s">
        <v>9</v>
      </c>
    </row>
    <row r="10" spans="1:13" x14ac:dyDescent="0.35">
      <c r="A10" s="2" t="s">
        <v>16</v>
      </c>
      <c r="B10" s="3">
        <v>6.36</v>
      </c>
      <c r="C10" s="3">
        <v>21.77</v>
      </c>
      <c r="D10" s="3">
        <v>19.11</v>
      </c>
      <c r="E10" s="3">
        <v>11.7</v>
      </c>
      <c r="F10" s="3">
        <v>1.58</v>
      </c>
      <c r="G10" s="2" t="s">
        <v>9</v>
      </c>
    </row>
    <row r="11" spans="1:13" x14ac:dyDescent="0.35">
      <c r="A11" s="2" t="s">
        <v>17</v>
      </c>
      <c r="B11" s="3">
        <v>6.35</v>
      </c>
      <c r="C11" s="3">
        <v>21.83</v>
      </c>
      <c r="D11" s="3">
        <v>19.11</v>
      </c>
      <c r="E11" s="3">
        <v>11.7</v>
      </c>
      <c r="F11" s="3">
        <v>1.6</v>
      </c>
      <c r="G11" s="2" t="s">
        <v>9</v>
      </c>
    </row>
    <row r="12" spans="1:13" x14ac:dyDescent="0.35">
      <c r="A12" s="2" t="s">
        <v>18</v>
      </c>
      <c r="B12" s="3">
        <v>22.46</v>
      </c>
      <c r="C12" s="3">
        <v>335.6</v>
      </c>
      <c r="D12" s="3">
        <v>6.19</v>
      </c>
      <c r="E12" s="3">
        <v>3.42</v>
      </c>
      <c r="F12" s="3">
        <v>6.52</v>
      </c>
      <c r="G12" s="2" t="s">
        <v>19</v>
      </c>
    </row>
    <row r="13" spans="1:13" x14ac:dyDescent="0.35">
      <c r="A13" s="2" t="s">
        <v>20</v>
      </c>
      <c r="B13" s="3">
        <v>22.47</v>
      </c>
      <c r="C13" s="3">
        <v>335.5</v>
      </c>
      <c r="D13" s="3">
        <v>6.19</v>
      </c>
      <c r="E13" s="3">
        <v>3.41</v>
      </c>
      <c r="F13" s="3">
        <v>6.52</v>
      </c>
      <c r="G13" s="2" t="s">
        <v>19</v>
      </c>
    </row>
    <row r="14" spans="1:13" x14ac:dyDescent="0.35">
      <c r="A14" s="2" t="s">
        <v>21</v>
      </c>
      <c r="B14" s="3">
        <v>22.46</v>
      </c>
      <c r="C14" s="3">
        <v>335.4</v>
      </c>
      <c r="D14" s="3">
        <v>6.19</v>
      </c>
      <c r="E14" s="3">
        <v>3.41</v>
      </c>
      <c r="F14" s="3">
        <v>6.52</v>
      </c>
      <c r="G14" s="2" t="s">
        <v>19</v>
      </c>
    </row>
    <row r="15" spans="1:13" x14ac:dyDescent="0.35">
      <c r="A15" s="4" t="s">
        <v>22</v>
      </c>
      <c r="B15" s="2"/>
      <c r="C15" s="2"/>
      <c r="D15" s="2"/>
      <c r="E15" s="2"/>
      <c r="F15" s="2"/>
      <c r="G15" s="2"/>
      <c r="K15" t="s">
        <v>23</v>
      </c>
      <c r="L15" t="s">
        <v>24</v>
      </c>
      <c r="M15" t="s">
        <v>25</v>
      </c>
    </row>
    <row r="16" spans="1:13" x14ac:dyDescent="0.35">
      <c r="A16" s="5" t="s">
        <v>26</v>
      </c>
      <c r="B16" s="3">
        <f>AVERAGE(B3:B5)</f>
        <v>25.326666666666664</v>
      </c>
      <c r="C16" s="3">
        <f>AVERAGE(C3:C5)</f>
        <v>131.85666666666665</v>
      </c>
      <c r="D16" s="3">
        <f>AVERAGE(D3:D5)</f>
        <v>102.69999999999999</v>
      </c>
      <c r="E16" s="3">
        <f>AVERAGE(E3:E5)</f>
        <v>11.426666666666668</v>
      </c>
      <c r="F16" s="3">
        <f>AVERAGE(F3:F5)</f>
        <v>49.453333333333326</v>
      </c>
      <c r="G16" s="2"/>
    </row>
    <row r="17" spans="1:13" x14ac:dyDescent="0.35">
      <c r="A17" s="5" t="s">
        <v>27</v>
      </c>
      <c r="B17" s="3">
        <f>AVERAGE(B6:B8)</f>
        <v>15.663333333333334</v>
      </c>
      <c r="C17" s="3">
        <f>AVERAGE(C6:C8)</f>
        <v>68.413333333333327</v>
      </c>
      <c r="D17" s="3">
        <f>AVERAGE(D6:D8)</f>
        <v>3.4033333333333338</v>
      </c>
      <c r="E17" s="3">
        <f>AVERAGE(E6:E8)</f>
        <v>11.08</v>
      </c>
      <c r="F17" s="3">
        <f>AVERAGE(F6:F8)</f>
        <v>18.236666666666668</v>
      </c>
      <c r="G17" s="2"/>
    </row>
    <row r="18" spans="1:13" x14ac:dyDescent="0.35">
      <c r="A18" s="5" t="s">
        <v>28</v>
      </c>
      <c r="B18" s="3">
        <f>AVERAGE(B9:B11)</f>
        <v>6.3533333333333344</v>
      </c>
      <c r="C18" s="3">
        <f>AVERAGE(C9:C11)</f>
        <v>21.783333333333331</v>
      </c>
      <c r="D18" s="3">
        <f>AVERAGE(D9:D11)</f>
        <v>19.099999999999998</v>
      </c>
      <c r="E18" s="3">
        <f>AVERAGE(E9:E11)</f>
        <v>11.699999999999998</v>
      </c>
      <c r="F18" s="3">
        <f>AVERAGE(F9:F11)</f>
        <v>1.5700000000000003</v>
      </c>
      <c r="G18" s="2"/>
    </row>
    <row r="19" spans="1:13" x14ac:dyDescent="0.35">
      <c r="A19" s="5" t="s">
        <v>29</v>
      </c>
      <c r="B19" s="3">
        <f>AVERAGE(B12:B14)</f>
        <v>22.463333333333335</v>
      </c>
      <c r="C19" s="3">
        <f>AVERAGE(C12:C14)</f>
        <v>335.5</v>
      </c>
      <c r="D19" s="3">
        <f>AVERAGE(D12:D14)</f>
        <v>6.19</v>
      </c>
      <c r="E19" s="3">
        <f>AVERAGE(E12:E14)</f>
        <v>3.4133333333333336</v>
      </c>
      <c r="F19" s="3">
        <f>AVERAGE(F12:F14)</f>
        <v>6.52</v>
      </c>
      <c r="G19" s="2"/>
    </row>
    <row r="20" spans="1:13" x14ac:dyDescent="0.35">
      <c r="A20" s="4" t="s">
        <v>30</v>
      </c>
      <c r="B20" s="6">
        <f>(B15*B16*B17)/1000</f>
        <v>0</v>
      </c>
      <c r="C20" s="6">
        <f>(C15*C16*C17)/1000</f>
        <v>0</v>
      </c>
      <c r="D20" s="6">
        <f>(D15*D16*D17)/1000</f>
        <v>0</v>
      </c>
      <c r="E20" s="6">
        <f>(E15*E16*E17)/1000</f>
        <v>0</v>
      </c>
      <c r="F20" s="6">
        <f>(F15*F16*F17)/1000</f>
        <v>0</v>
      </c>
      <c r="G20" s="2"/>
    </row>
    <row r="21" spans="1:13" x14ac:dyDescent="0.35">
      <c r="A21" s="4" t="s">
        <v>31</v>
      </c>
      <c r="B21" s="3" t="e">
        <f>B18/B20</f>
        <v>#DIV/0!</v>
      </c>
      <c r="C21" s="3" t="e">
        <f>C18/C20</f>
        <v>#DIV/0!</v>
      </c>
      <c r="D21" s="3" t="e">
        <f>D18/D20</f>
        <v>#DIV/0!</v>
      </c>
      <c r="E21" s="3" t="e">
        <f>E18/E20</f>
        <v>#DIV/0!</v>
      </c>
      <c r="F21" s="3" t="e">
        <f>F18/F20</f>
        <v>#DIV/0!</v>
      </c>
      <c r="G21" s="2"/>
    </row>
    <row r="22" spans="1:13" x14ac:dyDescent="0.35">
      <c r="A22" s="5" t="s">
        <v>32</v>
      </c>
      <c r="B22" s="3" t="e">
        <f ca="1">_xludf.STDEV.S(K22:M22)</f>
        <v>#NAME?</v>
      </c>
      <c r="C22" s="3" t="e">
        <f ca="1">_xludf.STDEV.S(K22:M22)</f>
        <v>#NAME?</v>
      </c>
      <c r="D22" s="3" t="e">
        <f ca="1">_xludf.STDEV.S(K22:M22)</f>
        <v>#NAME?</v>
      </c>
      <c r="E22" s="3" t="e">
        <f ca="1">_xludf.STDEV.S(K22:M22)</f>
        <v>#NAME?</v>
      </c>
      <c r="F22" s="3" t="e">
        <f ca="1">_xludf.STDEV.S(K22:M22)</f>
        <v>#NAME?</v>
      </c>
      <c r="G22" s="2"/>
      <c r="K22" s="7">
        <f>F12/((F3*F6*F9)/1000)</f>
        <v>4.7329342370743488</v>
      </c>
      <c r="L22" s="7">
        <f>F13/((F4*F7*F10)/1000)</f>
        <v>4.5867355103962959</v>
      </c>
      <c r="M22" s="7">
        <f>F14/((F5*F8*F11)/1000)</f>
        <v>4.5000877379069388</v>
      </c>
    </row>
    <row r="24" spans="1:13" ht="24" customHeight="1" x14ac:dyDescent="0.35">
      <c r="A24" s="18" t="s">
        <v>33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3" ht="18" customHeight="1" x14ac:dyDescent="0.35">
      <c r="A25" s="1" t="s">
        <v>1</v>
      </c>
      <c r="B25" s="1" t="s">
        <v>34</v>
      </c>
      <c r="C25" s="1" t="s">
        <v>35</v>
      </c>
      <c r="D25" s="1" t="s">
        <v>36</v>
      </c>
      <c r="E25" s="1" t="s">
        <v>37</v>
      </c>
      <c r="F25" s="1" t="s">
        <v>38</v>
      </c>
      <c r="G25" s="1" t="s">
        <v>39</v>
      </c>
      <c r="H25" s="1" t="s">
        <v>40</v>
      </c>
      <c r="I25" s="1" t="s">
        <v>41</v>
      </c>
      <c r="J25" s="1" t="s">
        <v>42</v>
      </c>
      <c r="K25" s="1" t="s">
        <v>43</v>
      </c>
      <c r="L25" s="1" t="s">
        <v>7</v>
      </c>
    </row>
    <row r="26" spans="1:13" x14ac:dyDescent="0.35">
      <c r="A26" s="2" t="s">
        <v>44</v>
      </c>
      <c r="B26" s="3">
        <v>12.69</v>
      </c>
      <c r="C26" s="3">
        <v>12.73</v>
      </c>
      <c r="D26" s="3">
        <v>12.03</v>
      </c>
      <c r="E26" s="3">
        <v>12.66</v>
      </c>
      <c r="F26" s="3">
        <v>38.92</v>
      </c>
      <c r="G26" s="3">
        <v>11.77</v>
      </c>
      <c r="H26" s="3">
        <v>12.72</v>
      </c>
      <c r="I26" s="3">
        <v>44.46</v>
      </c>
      <c r="J26" s="3">
        <v>9.7200000000000006</v>
      </c>
      <c r="K26" s="3">
        <v>3.6</v>
      </c>
      <c r="L26" s="2" t="s">
        <v>9</v>
      </c>
    </row>
    <row r="27" spans="1:13" x14ac:dyDescent="0.35">
      <c r="A27" s="2" t="s">
        <v>45</v>
      </c>
      <c r="B27" s="3">
        <v>12.7</v>
      </c>
      <c r="C27" s="3">
        <v>12.73</v>
      </c>
      <c r="D27" s="3">
        <v>12.03</v>
      </c>
      <c r="E27" s="3">
        <v>12.75</v>
      </c>
      <c r="F27" s="3">
        <v>38.74</v>
      </c>
      <c r="G27" s="3">
        <v>11.81</v>
      </c>
      <c r="H27" s="3">
        <v>12.74</v>
      </c>
      <c r="I27" s="3">
        <v>44.21</v>
      </c>
      <c r="J27" s="3">
        <v>9.8000000000000007</v>
      </c>
      <c r="K27" s="3">
        <v>3.61</v>
      </c>
      <c r="L27" s="2" t="s">
        <v>9</v>
      </c>
    </row>
    <row r="28" spans="1:13" x14ac:dyDescent="0.35">
      <c r="A28" s="2" t="s">
        <v>46</v>
      </c>
      <c r="B28" s="3">
        <v>12.81</v>
      </c>
      <c r="C28" s="3">
        <v>12.73</v>
      </c>
      <c r="D28" s="3">
        <v>12.03</v>
      </c>
      <c r="E28" s="3">
        <v>12.71</v>
      </c>
      <c r="F28" s="3">
        <v>39.270000000000003</v>
      </c>
      <c r="G28" s="3">
        <v>11.82</v>
      </c>
      <c r="H28" s="3">
        <v>12.72</v>
      </c>
      <c r="I28" s="3">
        <v>44.76</v>
      </c>
      <c r="J28" s="3">
        <v>9.68</v>
      </c>
      <c r="K28" s="3">
        <v>3.56</v>
      </c>
      <c r="L28" s="2" t="s">
        <v>9</v>
      </c>
    </row>
    <row r="29" spans="1:13" x14ac:dyDescent="0.35">
      <c r="A29" s="2" t="s">
        <v>15</v>
      </c>
      <c r="B29" s="3">
        <v>32.409999999999997</v>
      </c>
      <c r="C29" s="3">
        <v>33.729999999999997</v>
      </c>
      <c r="D29" s="3">
        <v>19.899999999999999</v>
      </c>
      <c r="E29" s="3">
        <v>87.89</v>
      </c>
      <c r="F29" s="3">
        <v>12.87</v>
      </c>
      <c r="G29" s="3">
        <v>19.920000000000002</v>
      </c>
      <c r="H29" s="3">
        <v>126.92</v>
      </c>
      <c r="I29" s="3">
        <v>21.32</v>
      </c>
      <c r="J29" s="3">
        <v>128.25</v>
      </c>
      <c r="K29" s="3">
        <v>37.85</v>
      </c>
      <c r="L29" s="2" t="s">
        <v>9</v>
      </c>
    </row>
    <row r="30" spans="1:13" x14ac:dyDescent="0.35">
      <c r="A30" s="2" t="s">
        <v>16</v>
      </c>
      <c r="B30" s="3">
        <v>32.39</v>
      </c>
      <c r="C30" s="3">
        <v>33.74</v>
      </c>
      <c r="D30" s="3">
        <v>19.899999999999999</v>
      </c>
      <c r="E30" s="3">
        <v>87.88</v>
      </c>
      <c r="F30" s="3">
        <v>12.77</v>
      </c>
      <c r="G30" s="3">
        <v>19.93</v>
      </c>
      <c r="H30" s="3">
        <v>126.62</v>
      </c>
      <c r="I30" s="3">
        <v>21.29</v>
      </c>
      <c r="J30" s="3">
        <v>128.43</v>
      </c>
      <c r="K30" s="3">
        <v>37.89</v>
      </c>
      <c r="L30" s="2" t="s">
        <v>9</v>
      </c>
    </row>
    <row r="31" spans="1:13" x14ac:dyDescent="0.35">
      <c r="A31" s="2" t="s">
        <v>17</v>
      </c>
      <c r="B31" s="3">
        <v>32.409999999999997</v>
      </c>
      <c r="C31" s="3">
        <v>33.74</v>
      </c>
      <c r="D31" s="3">
        <v>19.899999999999999</v>
      </c>
      <c r="E31" s="3">
        <v>87.93</v>
      </c>
      <c r="F31" s="3">
        <v>12.69</v>
      </c>
      <c r="G31" s="3">
        <v>19.93</v>
      </c>
      <c r="H31" s="3">
        <v>126.64</v>
      </c>
      <c r="I31" s="3">
        <v>21.28</v>
      </c>
      <c r="J31" s="3">
        <v>128.19999999999999</v>
      </c>
      <c r="K31" s="3">
        <v>37.93</v>
      </c>
      <c r="L31" s="2" t="s">
        <v>9</v>
      </c>
    </row>
    <row r="32" spans="1:13" x14ac:dyDescent="0.35">
      <c r="A32" s="2" t="s">
        <v>18</v>
      </c>
      <c r="B32" s="3">
        <v>32.15</v>
      </c>
      <c r="C32" s="3">
        <v>32.700000000000003</v>
      </c>
      <c r="D32" s="3">
        <v>17.68</v>
      </c>
      <c r="E32" s="3">
        <v>29.92</v>
      </c>
      <c r="F32" s="3">
        <v>51.97</v>
      </c>
      <c r="G32" s="3">
        <v>18.309999999999999</v>
      </c>
      <c r="H32" s="3">
        <v>18.84</v>
      </c>
      <c r="I32" s="3">
        <v>337.7</v>
      </c>
      <c r="J32" s="3">
        <v>20.079999999999998</v>
      </c>
      <c r="K32" s="3">
        <v>8.42</v>
      </c>
      <c r="L32" s="2" t="s">
        <v>19</v>
      </c>
    </row>
    <row r="33" spans="1:17" x14ac:dyDescent="0.35">
      <c r="A33" s="2" t="s">
        <v>20</v>
      </c>
      <c r="B33" s="3">
        <v>32.14</v>
      </c>
      <c r="C33" s="3">
        <v>32.700000000000003</v>
      </c>
      <c r="D33" s="3">
        <v>17.670000000000002</v>
      </c>
      <c r="E33" s="3">
        <v>29.92</v>
      </c>
      <c r="F33" s="3">
        <v>51.97</v>
      </c>
      <c r="G33" s="3">
        <v>18.29</v>
      </c>
      <c r="H33" s="3">
        <v>18.84</v>
      </c>
      <c r="I33" s="3">
        <v>337.6</v>
      </c>
      <c r="J33" s="3">
        <v>20.09</v>
      </c>
      <c r="K33" s="3">
        <v>8.42</v>
      </c>
      <c r="L33" s="2" t="s">
        <v>19</v>
      </c>
    </row>
    <row r="34" spans="1:17" x14ac:dyDescent="0.35">
      <c r="A34" s="2" t="s">
        <v>21</v>
      </c>
      <c r="B34" s="3">
        <v>32.15</v>
      </c>
      <c r="C34" s="3">
        <v>32.700000000000003</v>
      </c>
      <c r="D34" s="3">
        <v>17.68</v>
      </c>
      <c r="E34" s="3">
        <v>29.93</v>
      </c>
      <c r="F34" s="3">
        <v>51.96</v>
      </c>
      <c r="G34" s="3">
        <v>18.3</v>
      </c>
      <c r="H34" s="3">
        <v>18.84</v>
      </c>
      <c r="I34" s="3">
        <v>337.6</v>
      </c>
      <c r="J34" s="3">
        <v>20.09</v>
      </c>
      <c r="K34" s="3">
        <v>8.42</v>
      </c>
      <c r="L34" s="2" t="s">
        <v>19</v>
      </c>
    </row>
    <row r="35" spans="1:17" x14ac:dyDescent="0.35">
      <c r="A35" s="4" t="s">
        <v>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O35" t="s">
        <v>23</v>
      </c>
      <c r="P35" t="s">
        <v>24</v>
      </c>
      <c r="Q35" t="s">
        <v>25</v>
      </c>
    </row>
    <row r="36" spans="1:17" x14ac:dyDescent="0.35">
      <c r="A36" s="5" t="s">
        <v>47</v>
      </c>
      <c r="B36" s="3">
        <f t="shared" ref="B36:K36" si="0">AVERAGE(B26:B28)</f>
        <v>12.733333333333334</v>
      </c>
      <c r="C36" s="3">
        <f t="shared" si="0"/>
        <v>12.729999999999999</v>
      </c>
      <c r="D36" s="3">
        <f t="shared" si="0"/>
        <v>12.03</v>
      </c>
      <c r="E36" s="3">
        <f t="shared" si="0"/>
        <v>12.706666666666669</v>
      </c>
      <c r="F36" s="3">
        <f t="shared" si="0"/>
        <v>38.976666666666667</v>
      </c>
      <c r="G36" s="3">
        <f t="shared" si="0"/>
        <v>11.799999999999999</v>
      </c>
      <c r="H36" s="3">
        <f t="shared" si="0"/>
        <v>12.726666666666667</v>
      </c>
      <c r="I36" s="3">
        <f t="shared" si="0"/>
        <v>44.476666666666667</v>
      </c>
      <c r="J36" s="3">
        <f t="shared" si="0"/>
        <v>9.7333333333333343</v>
      </c>
      <c r="K36" s="3">
        <f t="shared" si="0"/>
        <v>3.59</v>
      </c>
      <c r="L36" s="2"/>
    </row>
    <row r="37" spans="1:17" x14ac:dyDescent="0.35">
      <c r="A37" s="5" t="s">
        <v>28</v>
      </c>
      <c r="B37" s="3">
        <f t="shared" ref="B37:K37" si="1">AVERAGE(B29:B31)</f>
        <v>32.403333333333329</v>
      </c>
      <c r="C37" s="3">
        <f t="shared" si="1"/>
        <v>33.736666666666672</v>
      </c>
      <c r="D37" s="3">
        <f t="shared" si="1"/>
        <v>19.899999999999999</v>
      </c>
      <c r="E37" s="3">
        <f t="shared" si="1"/>
        <v>87.899999999999991</v>
      </c>
      <c r="F37" s="3">
        <f t="shared" si="1"/>
        <v>12.776666666666666</v>
      </c>
      <c r="G37" s="3">
        <f t="shared" si="1"/>
        <v>19.926666666666666</v>
      </c>
      <c r="H37" s="3">
        <f t="shared" si="1"/>
        <v>126.72666666666667</v>
      </c>
      <c r="I37" s="3">
        <f t="shared" si="1"/>
        <v>21.296666666666667</v>
      </c>
      <c r="J37" s="3">
        <f t="shared" si="1"/>
        <v>128.29333333333332</v>
      </c>
      <c r="K37" s="3">
        <f t="shared" si="1"/>
        <v>37.890000000000008</v>
      </c>
      <c r="L37" s="2"/>
    </row>
    <row r="38" spans="1:17" x14ac:dyDescent="0.35">
      <c r="A38" s="5" t="s">
        <v>29</v>
      </c>
      <c r="B38" s="3">
        <f t="shared" ref="B38:K38" si="2">AVERAGE(B32:B34)</f>
        <v>32.146666666666668</v>
      </c>
      <c r="C38" s="3">
        <f t="shared" si="2"/>
        <v>32.700000000000003</v>
      </c>
      <c r="D38" s="3">
        <f t="shared" si="2"/>
        <v>17.676666666666666</v>
      </c>
      <c r="E38" s="3">
        <f t="shared" si="2"/>
        <v>29.923333333333336</v>
      </c>
      <c r="F38" s="3">
        <f t="shared" si="2"/>
        <v>51.966666666666669</v>
      </c>
      <c r="G38" s="3">
        <f t="shared" si="2"/>
        <v>18.299999999999997</v>
      </c>
      <c r="H38" s="3">
        <f t="shared" si="2"/>
        <v>18.84</v>
      </c>
      <c r="I38" s="3">
        <f t="shared" si="2"/>
        <v>337.63333333333333</v>
      </c>
      <c r="J38" s="3">
        <f t="shared" si="2"/>
        <v>20.08666666666667</v>
      </c>
      <c r="K38" s="3">
        <f t="shared" si="2"/>
        <v>8.42</v>
      </c>
      <c r="L38" s="2"/>
    </row>
    <row r="39" spans="1:17" x14ac:dyDescent="0.35">
      <c r="A39" s="4" t="s">
        <v>30</v>
      </c>
      <c r="B39" s="6">
        <f t="shared" ref="B39:K39" si="3">PI()*(B35/2)^2*B36/1000</f>
        <v>0</v>
      </c>
      <c r="C39" s="6">
        <f t="shared" si="3"/>
        <v>0</v>
      </c>
      <c r="D39" s="6">
        <f t="shared" si="3"/>
        <v>0</v>
      </c>
      <c r="E39" s="6">
        <f t="shared" si="3"/>
        <v>0</v>
      </c>
      <c r="F39" s="6">
        <f t="shared" si="3"/>
        <v>0</v>
      </c>
      <c r="G39" s="6">
        <f t="shared" si="3"/>
        <v>0</v>
      </c>
      <c r="H39" s="6">
        <f t="shared" si="3"/>
        <v>0</v>
      </c>
      <c r="I39" s="6">
        <f t="shared" si="3"/>
        <v>0</v>
      </c>
      <c r="J39" s="6">
        <f t="shared" si="3"/>
        <v>0</v>
      </c>
      <c r="K39" s="6">
        <f t="shared" si="3"/>
        <v>0</v>
      </c>
      <c r="L39" s="2"/>
    </row>
    <row r="40" spans="1:17" x14ac:dyDescent="0.35">
      <c r="A40" s="4" t="s">
        <v>31</v>
      </c>
      <c r="B40" s="3" t="e">
        <f t="shared" ref="B40:K40" si="4">B37/B39</f>
        <v>#DIV/0!</v>
      </c>
      <c r="C40" s="3" t="e">
        <f t="shared" si="4"/>
        <v>#DIV/0!</v>
      </c>
      <c r="D40" s="3" t="e">
        <f t="shared" si="4"/>
        <v>#DIV/0!</v>
      </c>
      <c r="E40" s="3" t="e">
        <f t="shared" si="4"/>
        <v>#DIV/0!</v>
      </c>
      <c r="F40" s="3" t="e">
        <f t="shared" si="4"/>
        <v>#DIV/0!</v>
      </c>
      <c r="G40" s="3" t="e">
        <f t="shared" si="4"/>
        <v>#DIV/0!</v>
      </c>
      <c r="H40" s="3" t="e">
        <f t="shared" si="4"/>
        <v>#DIV/0!</v>
      </c>
      <c r="I40" s="3" t="e">
        <f t="shared" si="4"/>
        <v>#DIV/0!</v>
      </c>
      <c r="J40" s="3" t="e">
        <f t="shared" si="4"/>
        <v>#DIV/0!</v>
      </c>
      <c r="K40" s="3" t="e">
        <f t="shared" si="4"/>
        <v>#DIV/0!</v>
      </c>
      <c r="L40" s="2"/>
    </row>
    <row r="41" spans="1:17" x14ac:dyDescent="0.35">
      <c r="A41" s="5" t="s">
        <v>32</v>
      </c>
      <c r="B41" s="3" t="e">
        <f ca="1">_xludf.STDEV.S(O41:Q41)</f>
        <v>#NAME?</v>
      </c>
      <c r="C41" s="3" t="e">
        <f ca="1">_xludf.STDEV.S(O41:Q41)</f>
        <v>#NAME?</v>
      </c>
      <c r="D41" s="3" t="e">
        <f ca="1">_xludf.STDEV.S(O41:Q41)</f>
        <v>#NAME?</v>
      </c>
      <c r="E41" s="3" t="e">
        <f ca="1">_xludf.STDEV.S(O41:Q41)</f>
        <v>#NAME?</v>
      </c>
      <c r="F41" s="3" t="e">
        <f ca="1">_xludf.STDEV.S(O41:Q41)</f>
        <v>#NAME?</v>
      </c>
      <c r="G41" s="3" t="e">
        <f ca="1">_xludf.STDEV.S(O41:Q41)</f>
        <v>#NAME?</v>
      </c>
      <c r="H41" s="3" t="e">
        <f ca="1">_xludf.STDEV.S(O41:Q41)</f>
        <v>#NAME?</v>
      </c>
      <c r="I41" s="3" t="e">
        <f ca="1">_xludf.STDEV.S(O41:Q41)</f>
        <v>#NAME?</v>
      </c>
      <c r="J41" s="3" t="e">
        <f ca="1">_xludf.STDEV.S(O41:Q41)</f>
        <v>#NAME?</v>
      </c>
      <c r="K41" s="3" t="e">
        <f ca="1">_xludf.STDEV.S(O41:Q41)</f>
        <v>#NAME?</v>
      </c>
      <c r="L41" s="2"/>
      <c r="O41" s="7">
        <f>K32/(PI()*(K26/2)^2*K29/1000)</f>
        <v>21.855025862872587</v>
      </c>
      <c r="P41" s="7">
        <f>K33/(PI()*(K27/2)^2*K30/1000)</f>
        <v>21.711168656798094</v>
      </c>
      <c r="Q41" s="7">
        <f>K34/(PI()*(K28/2)^2*K31/1000)</f>
        <v>22.301771997449215</v>
      </c>
    </row>
    <row r="43" spans="1:17" ht="24" customHeight="1" x14ac:dyDescent="0.35">
      <c r="A43" s="18" t="s">
        <v>48</v>
      </c>
      <c r="B43" s="19"/>
      <c r="C43" s="19"/>
      <c r="D43" s="19"/>
      <c r="E43" s="19"/>
      <c r="F43" s="19"/>
      <c r="G43" s="19"/>
    </row>
    <row r="44" spans="1:17" ht="18" customHeight="1" x14ac:dyDescent="0.35">
      <c r="A44" s="1" t="s">
        <v>1</v>
      </c>
      <c r="B44" s="1" t="s">
        <v>49</v>
      </c>
      <c r="C44" s="1" t="s">
        <v>50</v>
      </c>
      <c r="D44" s="1" t="s">
        <v>51</v>
      </c>
      <c r="E44" s="1" t="s">
        <v>52</v>
      </c>
      <c r="F44" s="1" t="s">
        <v>7</v>
      </c>
    </row>
    <row r="45" spans="1:17" x14ac:dyDescent="0.35">
      <c r="A45" s="2" t="s">
        <v>53</v>
      </c>
      <c r="B45" s="3">
        <v>15.5</v>
      </c>
      <c r="C45" s="3">
        <v>4.2</v>
      </c>
      <c r="D45" s="3">
        <v>10</v>
      </c>
      <c r="E45" s="3">
        <v>18.5</v>
      </c>
      <c r="F45" s="2" t="s">
        <v>54</v>
      </c>
    </row>
    <row r="46" spans="1:17" x14ac:dyDescent="0.35">
      <c r="A46" s="2" t="s">
        <v>55</v>
      </c>
      <c r="B46" s="3">
        <v>15</v>
      </c>
      <c r="C46" s="3">
        <v>5.0999999999999996</v>
      </c>
      <c r="D46" s="3">
        <v>10</v>
      </c>
      <c r="E46" s="3">
        <v>19</v>
      </c>
      <c r="F46" s="2" t="s">
        <v>54</v>
      </c>
    </row>
    <row r="47" spans="1:17" x14ac:dyDescent="0.35">
      <c r="A47" s="2" t="s">
        <v>56</v>
      </c>
      <c r="B47" s="3">
        <v>15</v>
      </c>
      <c r="C47" s="3">
        <v>7.2</v>
      </c>
      <c r="D47" s="3">
        <v>10</v>
      </c>
      <c r="E47" s="3">
        <v>21</v>
      </c>
      <c r="F47" s="2" t="s">
        <v>54</v>
      </c>
    </row>
    <row r="48" spans="1:17" x14ac:dyDescent="0.35">
      <c r="A48" s="2" t="s">
        <v>57</v>
      </c>
      <c r="B48" s="3">
        <v>20</v>
      </c>
      <c r="C48" s="3">
        <v>6.9</v>
      </c>
      <c r="D48" s="3">
        <v>13.5</v>
      </c>
      <c r="E48" s="3">
        <v>21</v>
      </c>
      <c r="F48" s="2" t="s">
        <v>54</v>
      </c>
    </row>
    <row r="49" spans="1:12" x14ac:dyDescent="0.35">
      <c r="A49" s="2" t="s">
        <v>58</v>
      </c>
      <c r="B49" s="3">
        <v>19.5</v>
      </c>
      <c r="C49" s="3">
        <v>7.9</v>
      </c>
      <c r="D49" s="3">
        <v>13.5</v>
      </c>
      <c r="E49" s="3">
        <v>21.2</v>
      </c>
      <c r="F49" s="2" t="s">
        <v>54</v>
      </c>
    </row>
    <row r="50" spans="1:12" x14ac:dyDescent="0.35">
      <c r="A50" s="2" t="s">
        <v>59</v>
      </c>
      <c r="B50" s="3">
        <v>20</v>
      </c>
      <c r="C50" s="3">
        <v>9.9</v>
      </c>
      <c r="D50" s="3">
        <v>14</v>
      </c>
      <c r="E50" s="3">
        <v>23.2</v>
      </c>
      <c r="F50" s="2" t="s">
        <v>54</v>
      </c>
    </row>
    <row r="51" spans="1:12" x14ac:dyDescent="0.35">
      <c r="A51" s="2" t="s">
        <v>18</v>
      </c>
      <c r="B51" s="3">
        <v>9.8800000000000008</v>
      </c>
      <c r="C51" s="3">
        <v>29.88</v>
      </c>
      <c r="D51" s="3">
        <v>34.69</v>
      </c>
      <c r="E51" s="3">
        <v>24.67</v>
      </c>
      <c r="F51" s="2" t="s">
        <v>19</v>
      </c>
    </row>
    <row r="52" spans="1:12" x14ac:dyDescent="0.35">
      <c r="A52" s="2" t="s">
        <v>20</v>
      </c>
      <c r="B52" s="3">
        <v>9.8699999999999992</v>
      </c>
      <c r="C52" s="3">
        <v>29.87</v>
      </c>
      <c r="D52" s="3">
        <v>34.68</v>
      </c>
      <c r="E52" s="3">
        <v>24.67</v>
      </c>
      <c r="F52" s="2" t="s">
        <v>19</v>
      </c>
    </row>
    <row r="53" spans="1:12" x14ac:dyDescent="0.35">
      <c r="A53" s="2" t="s">
        <v>21</v>
      </c>
      <c r="B53" s="3">
        <v>9.8800000000000008</v>
      </c>
      <c r="C53" s="3">
        <v>29.87</v>
      </c>
      <c r="D53" s="3">
        <v>34.69</v>
      </c>
      <c r="E53" s="3">
        <v>24.67</v>
      </c>
      <c r="F53" s="2" t="s">
        <v>19</v>
      </c>
    </row>
    <row r="54" spans="1:12" ht="29" x14ac:dyDescent="0.35">
      <c r="A54" s="4" t="s">
        <v>60</v>
      </c>
      <c r="B54" s="2"/>
      <c r="C54" s="2"/>
      <c r="D54" s="2"/>
      <c r="E54" s="2"/>
      <c r="F54" s="2"/>
      <c r="J54" t="s">
        <v>23</v>
      </c>
      <c r="K54" t="s">
        <v>24</v>
      </c>
      <c r="L54" t="s">
        <v>25</v>
      </c>
    </row>
    <row r="55" spans="1:12" x14ac:dyDescent="0.35">
      <c r="A55" s="5" t="s">
        <v>61</v>
      </c>
      <c r="B55" s="3">
        <f t="shared" ref="B55:E57" si="5">B48-B45</f>
        <v>4.5</v>
      </c>
      <c r="C55" s="3">
        <f t="shared" si="5"/>
        <v>2.7</v>
      </c>
      <c r="D55" s="3">
        <f t="shared" si="5"/>
        <v>3.5</v>
      </c>
      <c r="E55" s="3">
        <f t="shared" si="5"/>
        <v>2.5</v>
      </c>
      <c r="F55" s="2"/>
    </row>
    <row r="56" spans="1:12" x14ac:dyDescent="0.35">
      <c r="A56" s="5" t="s">
        <v>62</v>
      </c>
      <c r="B56" s="3">
        <f t="shared" si="5"/>
        <v>4.5</v>
      </c>
      <c r="C56" s="3">
        <f t="shared" si="5"/>
        <v>2.8000000000000007</v>
      </c>
      <c r="D56" s="3">
        <f t="shared" si="5"/>
        <v>3.5</v>
      </c>
      <c r="E56" s="3">
        <f t="shared" si="5"/>
        <v>2.1999999999999993</v>
      </c>
      <c r="F56" s="2"/>
    </row>
    <row r="57" spans="1:12" x14ac:dyDescent="0.35">
      <c r="A57" s="5" t="s">
        <v>63</v>
      </c>
      <c r="B57" s="3">
        <f t="shared" si="5"/>
        <v>5</v>
      </c>
      <c r="C57" s="3">
        <f t="shared" si="5"/>
        <v>2.7</v>
      </c>
      <c r="D57" s="3">
        <f t="shared" si="5"/>
        <v>4</v>
      </c>
      <c r="E57" s="3">
        <f t="shared" si="5"/>
        <v>2.1999999999999993</v>
      </c>
      <c r="F57" s="2"/>
    </row>
    <row r="58" spans="1:12" x14ac:dyDescent="0.35">
      <c r="A58" s="4" t="s">
        <v>30</v>
      </c>
      <c r="B58" s="3">
        <f>AVERAGE(B55:B57)</f>
        <v>4.666666666666667</v>
      </c>
      <c r="C58" s="3">
        <f>AVERAGE(C55:C57)</f>
        <v>2.7333333333333338</v>
      </c>
      <c r="D58" s="3">
        <f>AVERAGE(D55:D57)</f>
        <v>3.6666666666666665</v>
      </c>
      <c r="E58" s="3">
        <f>AVERAGE(E55:E57)</f>
        <v>2.2999999999999994</v>
      </c>
      <c r="F58" s="2"/>
    </row>
    <row r="59" spans="1:12" x14ac:dyDescent="0.35">
      <c r="A59" s="5" t="s">
        <v>29</v>
      </c>
      <c r="B59" s="3">
        <f>AVERAGE(B51:B53)</f>
        <v>9.8766666666666669</v>
      </c>
      <c r="C59" s="3">
        <f>AVERAGE(C51:C53)</f>
        <v>29.873333333333335</v>
      </c>
      <c r="D59" s="3">
        <f>AVERAGE(D51:D53)</f>
        <v>34.686666666666667</v>
      </c>
      <c r="E59" s="3">
        <f>AVERAGE(E51:E53)</f>
        <v>24.67</v>
      </c>
      <c r="F59" s="2"/>
    </row>
    <row r="60" spans="1:12" x14ac:dyDescent="0.35">
      <c r="A60" s="4" t="s">
        <v>31</v>
      </c>
      <c r="B60" s="3">
        <f>B59/B58</f>
        <v>2.1164285714285715</v>
      </c>
      <c r="C60" s="3">
        <f>C59/C58</f>
        <v>10.929268292682925</v>
      </c>
      <c r="D60" s="3">
        <f>D59/D58</f>
        <v>9.4600000000000009</v>
      </c>
      <c r="E60" s="3">
        <f>E59/E58</f>
        <v>10.726086956521742</v>
      </c>
      <c r="F60" s="2"/>
    </row>
    <row r="61" spans="1:12" x14ac:dyDescent="0.35">
      <c r="A61" s="5" t="s">
        <v>32</v>
      </c>
      <c r="B61" s="3" t="e">
        <f ca="1">_xludf.STDEV.S(J61:L61)</f>
        <v>#NAME?</v>
      </c>
      <c r="C61" s="3" t="e">
        <f ca="1">_xludf.STDEV.S(J61:L61)</f>
        <v>#NAME?</v>
      </c>
      <c r="D61" s="3" t="e">
        <f ca="1">_xludf.STDEV.S(J61:L61)</f>
        <v>#NAME?</v>
      </c>
      <c r="E61" s="3" t="e">
        <f ca="1">_xludf.STDEV.S(J61:L61)</f>
        <v>#NAME?</v>
      </c>
      <c r="F61" s="2"/>
      <c r="J61" s="7">
        <f>E51/(E48-E45)</f>
        <v>9.8680000000000003</v>
      </c>
      <c r="K61" s="7">
        <f>E52/(E49-E46)</f>
        <v>11.213636363636368</v>
      </c>
      <c r="L61" s="7">
        <f>E53/(E50-E47)</f>
        <v>11.213636363636368</v>
      </c>
    </row>
  </sheetData>
  <mergeCells count="3">
    <mergeCell ref="A1:I1"/>
    <mergeCell ref="A24:L24"/>
    <mergeCell ref="A43:G4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95B4-C920-4186-8FB3-9F846EA684CC}">
  <dimension ref="A1:D20"/>
  <sheetViews>
    <sheetView zoomScale="72" workbookViewId="0">
      <selection activeCell="R16" sqref="R16"/>
    </sheetView>
  </sheetViews>
  <sheetFormatPr defaultRowHeight="14.5" x14ac:dyDescent="0.35"/>
  <sheetData>
    <row r="1" spans="1:4" x14ac:dyDescent="0.35">
      <c r="A1" t="s">
        <v>65</v>
      </c>
      <c r="B1" t="s">
        <v>120</v>
      </c>
      <c r="C1" t="s">
        <v>121</v>
      </c>
      <c r="D1" t="s">
        <v>123</v>
      </c>
    </row>
    <row r="2" spans="1:4" ht="29" x14ac:dyDescent="0.35">
      <c r="A2" s="9" t="s">
        <v>4</v>
      </c>
      <c r="B2" s="3">
        <v>0.96</v>
      </c>
      <c r="C2" s="3">
        <v>0.92</v>
      </c>
      <c r="D2">
        <f t="shared" ref="D2:D20" si="0">ABS(C2-B2)/B2*100</f>
        <v>4.166666666666659</v>
      </c>
    </row>
    <row r="3" spans="1:4" x14ac:dyDescent="0.35">
      <c r="A3" s="9" t="s">
        <v>118</v>
      </c>
      <c r="B3" s="3">
        <v>1.1399999999999999</v>
      </c>
      <c r="C3" s="3">
        <v>1.17</v>
      </c>
      <c r="D3">
        <f t="shared" si="0"/>
        <v>2.6315789473684239</v>
      </c>
    </row>
    <row r="4" spans="1:4" ht="29" x14ac:dyDescent="0.35">
      <c r="A4" s="9" t="s">
        <v>3</v>
      </c>
      <c r="B4" s="3">
        <v>1.81</v>
      </c>
      <c r="C4" s="3">
        <v>1.71</v>
      </c>
      <c r="D4">
        <f t="shared" si="0"/>
        <v>5.5248618784530432</v>
      </c>
    </row>
    <row r="5" spans="1:4" x14ac:dyDescent="0.35">
      <c r="A5" s="9" t="s">
        <v>42</v>
      </c>
      <c r="B5" s="3">
        <v>2.17</v>
      </c>
      <c r="C5" s="3">
        <v>2.1</v>
      </c>
      <c r="D5">
        <f t="shared" si="0"/>
        <v>3.2258064516128964</v>
      </c>
    </row>
    <row r="6" spans="1:4" ht="29" x14ac:dyDescent="0.35">
      <c r="A6" s="9" t="s">
        <v>49</v>
      </c>
      <c r="B6" s="3">
        <v>2.23</v>
      </c>
      <c r="C6" s="3">
        <v>2.12</v>
      </c>
      <c r="D6">
        <f t="shared" si="0"/>
        <v>4.9327354260089633</v>
      </c>
    </row>
    <row r="7" spans="1:4" x14ac:dyDescent="0.35">
      <c r="A7" s="9" t="s">
        <v>5</v>
      </c>
      <c r="B7" s="3">
        <v>2.33</v>
      </c>
      <c r="C7" s="3">
        <v>2.2999999999999998</v>
      </c>
      <c r="D7">
        <f t="shared" si="0"/>
        <v>1.28755364806868</v>
      </c>
    </row>
    <row r="8" spans="1:4" ht="29" x14ac:dyDescent="0.35">
      <c r="A8" s="9" t="s">
        <v>37</v>
      </c>
      <c r="B8" s="3">
        <v>2.77</v>
      </c>
      <c r="C8" s="3">
        <v>2.68</v>
      </c>
      <c r="D8">
        <f t="shared" si="0"/>
        <v>3.2490974729241824</v>
      </c>
    </row>
    <row r="9" spans="1:4" ht="29" x14ac:dyDescent="0.35">
      <c r="A9" s="9" t="s">
        <v>38</v>
      </c>
      <c r="B9" s="3">
        <v>3.6</v>
      </c>
      <c r="C9" s="3">
        <v>3.41</v>
      </c>
      <c r="D9">
        <f t="shared" si="0"/>
        <v>5.2777777777777768</v>
      </c>
    </row>
    <row r="10" spans="1:4" x14ac:dyDescent="0.35">
      <c r="A10" s="9" t="s">
        <v>6</v>
      </c>
      <c r="B10" s="3">
        <v>4.43</v>
      </c>
      <c r="C10" s="3">
        <v>4.5999999999999996</v>
      </c>
      <c r="D10">
        <f t="shared" si="0"/>
        <v>3.8374717832957095</v>
      </c>
    </row>
    <row r="11" spans="1:4" x14ac:dyDescent="0.35">
      <c r="A11" s="9" t="s">
        <v>35</v>
      </c>
      <c r="B11" s="3">
        <v>7.64</v>
      </c>
      <c r="C11" s="3">
        <v>7.62</v>
      </c>
      <c r="D11">
        <f t="shared" si="0"/>
        <v>0.26178010471203633</v>
      </c>
    </row>
    <row r="12" spans="1:4" x14ac:dyDescent="0.35">
      <c r="A12" s="9" t="s">
        <v>36</v>
      </c>
      <c r="B12" s="3">
        <v>7.85</v>
      </c>
      <c r="C12" s="3">
        <v>7.81</v>
      </c>
      <c r="D12">
        <f t="shared" si="0"/>
        <v>0.50955414012738898</v>
      </c>
    </row>
    <row r="13" spans="1:4" x14ac:dyDescent="0.35">
      <c r="A13" s="9" t="s">
        <v>34</v>
      </c>
      <c r="B13" s="3">
        <v>8</v>
      </c>
      <c r="C13" s="3">
        <v>7.79</v>
      </c>
      <c r="D13">
        <f t="shared" si="0"/>
        <v>2.6249999999999996</v>
      </c>
    </row>
    <row r="14" spans="1:4" ht="43.5" x14ac:dyDescent="0.35">
      <c r="A14" s="9" t="s">
        <v>51</v>
      </c>
      <c r="B14" s="3">
        <v>8.44</v>
      </c>
      <c r="C14" s="3">
        <v>9.4600000000000009</v>
      </c>
      <c r="D14">
        <f t="shared" si="0"/>
        <v>12.085308056872055</v>
      </c>
    </row>
    <row r="15" spans="1:4" x14ac:dyDescent="0.35">
      <c r="A15" s="9" t="s">
        <v>39</v>
      </c>
      <c r="B15" s="3">
        <v>8.5299999999999994</v>
      </c>
      <c r="C15" s="3">
        <v>8.4</v>
      </c>
      <c r="D15">
        <f t="shared" si="0"/>
        <v>1.52403282532238</v>
      </c>
    </row>
    <row r="16" spans="1:4" x14ac:dyDescent="0.35">
      <c r="A16" s="9" t="s">
        <v>2</v>
      </c>
      <c r="B16" s="3">
        <v>8.89</v>
      </c>
      <c r="C16" s="3">
        <v>8.91</v>
      </c>
      <c r="D16">
        <f t="shared" si="0"/>
        <v>0.2249718785151808</v>
      </c>
    </row>
    <row r="17" spans="1:4" ht="29" x14ac:dyDescent="0.35">
      <c r="A17" s="9" t="s">
        <v>41</v>
      </c>
      <c r="B17" s="3">
        <v>10.220000000000001</v>
      </c>
      <c r="C17" s="3">
        <v>10.199999999999999</v>
      </c>
      <c r="D17">
        <f t="shared" si="0"/>
        <v>0.19569471624267468</v>
      </c>
    </row>
    <row r="18" spans="1:4" x14ac:dyDescent="0.35">
      <c r="A18" s="9" t="s">
        <v>52</v>
      </c>
      <c r="B18" s="3">
        <v>10.49</v>
      </c>
      <c r="C18" s="3">
        <v>10.73</v>
      </c>
      <c r="D18">
        <f t="shared" si="0"/>
        <v>2.2878932316491918</v>
      </c>
    </row>
    <row r="19" spans="1:4" x14ac:dyDescent="0.35">
      <c r="A19" s="9" t="s">
        <v>50</v>
      </c>
      <c r="B19" s="3">
        <v>11.34</v>
      </c>
      <c r="C19" s="3">
        <v>10.93</v>
      </c>
      <c r="D19">
        <f t="shared" si="0"/>
        <v>3.6155202821869499</v>
      </c>
    </row>
    <row r="20" spans="1:4" x14ac:dyDescent="0.35">
      <c r="A20" s="9" t="s">
        <v>43</v>
      </c>
      <c r="B20" s="3">
        <v>19</v>
      </c>
      <c r="C20" s="3">
        <v>21.95</v>
      </c>
      <c r="D20" s="3">
        <f t="shared" si="0"/>
        <v>15.52631578947368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5073-907B-4AEA-8CA7-E2D5FD838B4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pane ySplit="2" topLeftCell="A11" activePane="bottomLeft" state="frozen"/>
      <selection pane="bottomLeft" activeCell="A3" sqref="A3:C21"/>
    </sheetView>
  </sheetViews>
  <sheetFormatPr defaultRowHeight="14.5" x14ac:dyDescent="0.35"/>
  <cols>
    <col min="1" max="1" width="24" customWidth="1"/>
    <col min="2" max="3" width="22" customWidth="1"/>
    <col min="4" max="4" width="12" customWidth="1"/>
    <col min="5" max="5" width="22" customWidth="1"/>
    <col min="6" max="6" width="46" customWidth="1"/>
    <col min="7" max="7" width="58" customWidth="1"/>
  </cols>
  <sheetData>
    <row r="1" spans="1:7" ht="24" customHeight="1" x14ac:dyDescent="0.35">
      <c r="A1" s="18" t="s">
        <v>64</v>
      </c>
      <c r="B1" s="19"/>
      <c r="C1" s="19"/>
      <c r="D1" s="19"/>
      <c r="E1" s="19"/>
      <c r="F1" s="19"/>
      <c r="G1" s="19"/>
    </row>
    <row r="2" spans="1:7" ht="20" customHeight="1" x14ac:dyDescent="0.35">
      <c r="A2" s="8" t="s">
        <v>65</v>
      </c>
      <c r="B2" s="8" t="s">
        <v>66</v>
      </c>
      <c r="C2" s="8" t="s">
        <v>67</v>
      </c>
      <c r="D2" s="8" t="s">
        <v>68</v>
      </c>
      <c r="E2" s="8" t="s">
        <v>69</v>
      </c>
      <c r="F2" s="8" t="s">
        <v>70</v>
      </c>
      <c r="G2" s="8" t="s">
        <v>71</v>
      </c>
    </row>
    <row r="3" spans="1:7" ht="29" x14ac:dyDescent="0.35">
      <c r="A3" s="9" t="s">
        <v>4</v>
      </c>
      <c r="B3" s="3">
        <v>0.95</v>
      </c>
      <c r="C3" s="3">
        <v>0.92</v>
      </c>
      <c r="D3" s="10">
        <f>IF(B3=0,"",(C3-B3)/B3*100)</f>
        <v>-3.1578947368420964</v>
      </c>
      <c r="E3" s="3" t="e">
        <f ca="1">'Raw Data'!D22</f>
        <v>#NAME?</v>
      </c>
      <c r="F3" s="9" t="s">
        <v>72</v>
      </c>
      <c r="G3" s="9" t="s">
        <v>73</v>
      </c>
    </row>
    <row r="4" spans="1:7" ht="29" x14ac:dyDescent="0.35">
      <c r="A4" s="9" t="s">
        <v>119</v>
      </c>
      <c r="B4" s="3">
        <v>1.1399999999999999</v>
      </c>
      <c r="C4" s="3">
        <v>1.17</v>
      </c>
      <c r="D4" s="10">
        <f t="shared" ref="D3:D21" si="0">IF(B4=0,"",(C4-B4)/B4*100)</f>
        <v>2.6315789473684239</v>
      </c>
      <c r="E4" s="3" t="e">
        <f ca="1">'Raw Data'!H41</f>
        <v>#NAME?</v>
      </c>
      <c r="F4" s="9"/>
      <c r="G4" s="9" t="s">
        <v>74</v>
      </c>
    </row>
    <row r="5" spans="1:7" x14ac:dyDescent="0.35">
      <c r="A5" s="9" t="s">
        <v>3</v>
      </c>
      <c r="B5" s="3">
        <v>1.81</v>
      </c>
      <c r="C5" s="3">
        <v>1.71</v>
      </c>
      <c r="D5" s="10">
        <f t="shared" si="0"/>
        <v>-5.5248618784530432</v>
      </c>
      <c r="E5" s="3" t="e">
        <f ca="1">'Raw Data'!C22</f>
        <v>#NAME?</v>
      </c>
      <c r="F5" s="9"/>
      <c r="G5" s="9" t="s">
        <v>75</v>
      </c>
    </row>
    <row r="6" spans="1:7" ht="29" x14ac:dyDescent="0.35">
      <c r="A6" s="9" t="s">
        <v>42</v>
      </c>
      <c r="B6" s="3">
        <v>1.31</v>
      </c>
      <c r="C6" s="3">
        <v>2.1</v>
      </c>
      <c r="D6" s="10">
        <f t="shared" si="0"/>
        <v>60.305343511450381</v>
      </c>
      <c r="E6" s="3" t="e">
        <f ca="1">'Raw Data'!J41</f>
        <v>#NAME?</v>
      </c>
      <c r="F6" s="9"/>
      <c r="G6" s="9" t="s">
        <v>76</v>
      </c>
    </row>
    <row r="7" spans="1:7" ht="29" x14ac:dyDescent="0.35">
      <c r="A7" s="9" t="s">
        <v>49</v>
      </c>
      <c r="B7" s="3">
        <v>2.23</v>
      </c>
      <c r="C7" s="3">
        <f>'Raw Data'!B60</f>
        <v>2.1164285714285715</v>
      </c>
      <c r="D7" s="10">
        <f t="shared" si="0"/>
        <v>-5.0928891736066566</v>
      </c>
      <c r="E7" s="3" t="e">
        <f ca="1">'Raw Data'!B61</f>
        <v>#NAME?</v>
      </c>
      <c r="F7" s="9"/>
      <c r="G7" s="9" t="s">
        <v>77</v>
      </c>
    </row>
    <row r="8" spans="1:7" x14ac:dyDescent="0.35">
      <c r="A8" s="9" t="s">
        <v>5</v>
      </c>
      <c r="B8" s="3">
        <v>2.33</v>
      </c>
      <c r="C8" s="3">
        <v>2.2999999999999998</v>
      </c>
      <c r="D8" s="10">
        <f t="shared" si="0"/>
        <v>-1.28755364806868</v>
      </c>
      <c r="E8" s="3" t="e">
        <f ca="1">'Raw Data'!E22</f>
        <v>#NAME?</v>
      </c>
      <c r="F8" s="9"/>
      <c r="G8" s="9" t="s">
        <v>78</v>
      </c>
    </row>
    <row r="9" spans="1:7" x14ac:dyDescent="0.35">
      <c r="A9" s="9" t="s">
        <v>37</v>
      </c>
      <c r="B9" s="3">
        <v>2.77</v>
      </c>
      <c r="C9" s="3">
        <v>2.68</v>
      </c>
      <c r="D9" s="10">
        <f t="shared" si="0"/>
        <v>-3.2490974729241824</v>
      </c>
      <c r="E9" s="3" t="e">
        <f ca="1">'Raw Data'!E41</f>
        <v>#NAME?</v>
      </c>
      <c r="F9" s="9"/>
      <c r="G9" s="9" t="s">
        <v>79</v>
      </c>
    </row>
    <row r="10" spans="1:7" x14ac:dyDescent="0.35">
      <c r="A10" s="9" t="s">
        <v>38</v>
      </c>
      <c r="B10" s="3">
        <v>3.6</v>
      </c>
      <c r="C10" s="3">
        <v>3.41</v>
      </c>
      <c r="D10" s="10">
        <f t="shared" si="0"/>
        <v>-5.2777777777777768</v>
      </c>
      <c r="E10" s="3" t="e">
        <f ca="1">'Raw Data'!F41</f>
        <v>#NAME?</v>
      </c>
      <c r="F10" s="9"/>
      <c r="G10" s="9" t="s">
        <v>80</v>
      </c>
    </row>
    <row r="11" spans="1:7" x14ac:dyDescent="0.35">
      <c r="A11" s="9" t="s">
        <v>6</v>
      </c>
      <c r="B11" s="3">
        <v>4.43</v>
      </c>
      <c r="C11" s="3">
        <v>4.5999999999999996</v>
      </c>
      <c r="D11" s="10">
        <f t="shared" si="0"/>
        <v>3.8374717832957095</v>
      </c>
      <c r="E11" s="3" t="e">
        <f ca="1">'Raw Data'!F22</f>
        <v>#NAME?</v>
      </c>
      <c r="F11" s="9"/>
      <c r="G11" s="9" t="s">
        <v>81</v>
      </c>
    </row>
    <row r="12" spans="1:7" ht="29" x14ac:dyDescent="0.35">
      <c r="A12" s="9" t="s">
        <v>35</v>
      </c>
      <c r="B12" s="3">
        <v>7.64</v>
      </c>
      <c r="C12" s="3">
        <v>7.62</v>
      </c>
      <c r="D12" s="10">
        <f t="shared" si="0"/>
        <v>-0.26178010471203633</v>
      </c>
      <c r="E12" s="3" t="e">
        <f ca="1">'Raw Data'!C41</f>
        <v>#NAME?</v>
      </c>
      <c r="F12" s="9"/>
      <c r="G12" s="9" t="s">
        <v>82</v>
      </c>
    </row>
    <row r="13" spans="1:7" x14ac:dyDescent="0.35">
      <c r="A13" s="9" t="s">
        <v>36</v>
      </c>
      <c r="B13" s="3">
        <v>7.85</v>
      </c>
      <c r="C13" s="3">
        <v>7.81</v>
      </c>
      <c r="D13" s="10">
        <f t="shared" si="0"/>
        <v>-0.50955414012738898</v>
      </c>
      <c r="E13" s="3" t="e">
        <f ca="1">'Raw Data'!D41</f>
        <v>#NAME?</v>
      </c>
      <c r="F13" s="9"/>
      <c r="G13" s="9" t="s">
        <v>83</v>
      </c>
    </row>
    <row r="14" spans="1:7" ht="29" x14ac:dyDescent="0.35">
      <c r="A14" s="9" t="s">
        <v>34</v>
      </c>
      <c r="B14" s="3">
        <v>8</v>
      </c>
      <c r="C14" s="3">
        <v>7.79</v>
      </c>
      <c r="D14" s="10">
        <f t="shared" si="0"/>
        <v>-2.6249999999999996</v>
      </c>
      <c r="E14" s="3" t="e">
        <f ca="1">'Raw Data'!B41</f>
        <v>#NAME?</v>
      </c>
      <c r="F14" s="9"/>
      <c r="G14" s="9" t="s">
        <v>84</v>
      </c>
    </row>
    <row r="15" spans="1:7" x14ac:dyDescent="0.35">
      <c r="A15" s="9" t="s">
        <v>51</v>
      </c>
      <c r="B15" s="3">
        <v>8.94</v>
      </c>
      <c r="C15" s="3">
        <f>'Raw Data'!D60</f>
        <v>9.4600000000000009</v>
      </c>
      <c r="D15" s="10">
        <f t="shared" si="0"/>
        <v>5.8165548098434163</v>
      </c>
      <c r="E15" s="3" t="e">
        <f ca="1">'Raw Data'!D61</f>
        <v>#NAME?</v>
      </c>
      <c r="F15" s="9" t="s">
        <v>85</v>
      </c>
      <c r="G15" s="9" t="s">
        <v>86</v>
      </c>
    </row>
    <row r="16" spans="1:7" ht="29" x14ac:dyDescent="0.35">
      <c r="A16" s="9" t="s">
        <v>39</v>
      </c>
      <c r="B16" s="3">
        <v>8.5299999999999994</v>
      </c>
      <c r="C16" s="3">
        <v>8.4</v>
      </c>
      <c r="D16" s="10">
        <f t="shared" si="0"/>
        <v>-1.52403282532238</v>
      </c>
      <c r="E16" s="3" t="e">
        <f ca="1">'Raw Data'!G41</f>
        <v>#NAME?</v>
      </c>
      <c r="F16" s="9" t="s">
        <v>72</v>
      </c>
      <c r="G16" s="9" t="s">
        <v>87</v>
      </c>
    </row>
    <row r="17" spans="1:7" x14ac:dyDescent="0.35">
      <c r="A17" s="9" t="s">
        <v>2</v>
      </c>
      <c r="B17" s="3">
        <v>8.89</v>
      </c>
      <c r="C17" s="3">
        <v>8.91</v>
      </c>
      <c r="D17" s="10">
        <f t="shared" si="0"/>
        <v>0.2249718785151808</v>
      </c>
      <c r="E17" s="3" t="e">
        <f ca="1">'Raw Data'!B22</f>
        <v>#NAME?</v>
      </c>
      <c r="F17" s="9"/>
      <c r="G17" s="9" t="s">
        <v>88</v>
      </c>
    </row>
    <row r="18" spans="1:7" x14ac:dyDescent="0.35">
      <c r="A18" s="9" t="s">
        <v>41</v>
      </c>
      <c r="B18" s="3">
        <v>10.220000000000001</v>
      </c>
      <c r="C18" s="3">
        <v>10.199999999999999</v>
      </c>
      <c r="D18" s="10">
        <f t="shared" si="0"/>
        <v>-0.19569471624267468</v>
      </c>
      <c r="E18" s="3" t="e">
        <f ca="1">'Raw Data'!I41</f>
        <v>#NAME?</v>
      </c>
      <c r="F18" s="9"/>
      <c r="G18" s="9" t="s">
        <v>89</v>
      </c>
    </row>
    <row r="19" spans="1:7" x14ac:dyDescent="0.35">
      <c r="A19" s="9" t="s">
        <v>52</v>
      </c>
      <c r="B19" s="3">
        <v>74</v>
      </c>
      <c r="C19" s="3">
        <f>'Raw Data'!E60</f>
        <v>10.726086956521742</v>
      </c>
      <c r="D19" s="10">
        <f t="shared" si="0"/>
        <v>-85.505287896592236</v>
      </c>
      <c r="E19" s="3" t="e">
        <f ca="1">'Raw Data'!E61</f>
        <v>#NAME?</v>
      </c>
      <c r="F19" s="9"/>
      <c r="G19" s="9" t="s">
        <v>90</v>
      </c>
    </row>
    <row r="20" spans="1:7" x14ac:dyDescent="0.35">
      <c r="A20" s="9" t="s">
        <v>50</v>
      </c>
      <c r="B20" s="3">
        <v>11.34</v>
      </c>
      <c r="C20" s="3">
        <f>'Raw Data'!C60</f>
        <v>10.929268292682925</v>
      </c>
      <c r="D20" s="10">
        <f t="shared" si="0"/>
        <v>-3.6219727276637954</v>
      </c>
      <c r="E20" s="3" t="e">
        <f ca="1">'Raw Data'!C61</f>
        <v>#NAME?</v>
      </c>
      <c r="F20" s="9"/>
      <c r="G20" s="9" t="s">
        <v>91</v>
      </c>
    </row>
    <row r="21" spans="1:7" x14ac:dyDescent="0.35">
      <c r="A21" s="9" t="s">
        <v>43</v>
      </c>
      <c r="B21" s="3">
        <v>19</v>
      </c>
      <c r="C21" s="3">
        <v>21.95</v>
      </c>
      <c r="D21" s="10">
        <f t="shared" si="0"/>
        <v>15.52631578947368</v>
      </c>
      <c r="E21" s="3" t="e">
        <f ca="1">'Raw Data'!K41</f>
        <v>#NAME?</v>
      </c>
      <c r="F21" s="9"/>
      <c r="G21" s="9" t="s">
        <v>92</v>
      </c>
    </row>
    <row r="22" spans="1:7" x14ac:dyDescent="0.35">
      <c r="A22" s="20" t="s">
        <v>93</v>
      </c>
      <c r="B22" s="19"/>
      <c r="C22" s="19"/>
      <c r="D22" s="19"/>
      <c r="E22" s="19"/>
      <c r="F22" s="19"/>
      <c r="G22" s="19"/>
    </row>
  </sheetData>
  <mergeCells count="2">
    <mergeCell ref="A22:G22"/>
    <mergeCell ref="A1:G1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BAA23-9209-408C-A1F6-D7D23F2FF6C3}">
  <dimension ref="A1"/>
  <sheetViews>
    <sheetView workbookViewId="0">
      <selection activeCell="D13" sqref="D13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D042-EC27-4766-A651-FBCD105CA985}">
  <dimension ref="A1"/>
  <sheetViews>
    <sheetView workbookViewId="0">
      <selection activeCell="F18" sqref="A1:F18"/>
    </sheetView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workbookViewId="0"/>
  </sheetViews>
  <sheetFormatPr defaultRowHeight="14.5" x14ac:dyDescent="0.35"/>
  <cols>
    <col min="7" max="7" width="14" customWidth="1"/>
    <col min="8" max="8" width="26" customWidth="1"/>
    <col min="9" max="9" width="14" customWidth="1"/>
  </cols>
  <sheetData>
    <row r="1" spans="1:10" ht="24" customHeight="1" x14ac:dyDescent="0.35">
      <c r="A1" s="18" t="s">
        <v>94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x14ac:dyDescent="0.35">
      <c r="G3" s="11" t="s">
        <v>95</v>
      </c>
      <c r="H3" s="11" t="s">
        <v>65</v>
      </c>
      <c r="I3" s="11" t="s">
        <v>68</v>
      </c>
    </row>
    <row r="4" spans="1:10" x14ac:dyDescent="0.35">
      <c r="G4">
        <v>1</v>
      </c>
      <c r="H4" t="str">
        <f>'Accepted vs Measured'!A3</f>
        <v>Polyethylene</v>
      </c>
      <c r="I4" s="12">
        <f>'Accepted vs Measured'!D3</f>
        <v>-3.1578947368420964</v>
      </c>
    </row>
    <row r="5" spans="1:10" x14ac:dyDescent="0.35">
      <c r="G5">
        <v>2</v>
      </c>
      <c r="H5" t="str">
        <f>'Accepted vs Measured'!A4</f>
        <v>NA4:B12ylon 6</v>
      </c>
      <c r="I5" s="12">
        <f>'Accepted vs Measured'!D4</f>
        <v>2.6315789473684239</v>
      </c>
    </row>
    <row r="6" spans="1:10" x14ac:dyDescent="0.35">
      <c r="G6">
        <v>3</v>
      </c>
      <c r="H6" t="str">
        <f>'Accepted vs Measured'!A5</f>
        <v>Magnesium</v>
      </c>
      <c r="I6" s="12">
        <f>'Accepted vs Measured'!D5</f>
        <v>-5.5248618784530432</v>
      </c>
    </row>
    <row r="7" spans="1:10" x14ac:dyDescent="0.35">
      <c r="G7">
        <v>4</v>
      </c>
      <c r="H7" t="str">
        <f>'Accepted vs Measured'!A6</f>
        <v>PTFE</v>
      </c>
      <c r="I7" s="12">
        <f>'Accepted vs Measured'!D6</f>
        <v>60.305343511450381</v>
      </c>
    </row>
    <row r="8" spans="1:10" x14ac:dyDescent="0.35">
      <c r="G8">
        <v>5</v>
      </c>
      <c r="H8" t="str">
        <f>'Accepted vs Measured'!A7</f>
        <v>Borosilicate Glass</v>
      </c>
      <c r="I8" s="12">
        <f>'Accepted vs Measured'!D7</f>
        <v>-5.0928891736066566</v>
      </c>
    </row>
    <row r="9" spans="1:10" x14ac:dyDescent="0.35">
      <c r="G9">
        <v>6</v>
      </c>
      <c r="H9" t="str">
        <f>'Accepted vs Measured'!A8</f>
        <v>Silicon</v>
      </c>
      <c r="I9" s="12">
        <f>'Accepted vs Measured'!D8</f>
        <v>-1.28755364806868</v>
      </c>
    </row>
    <row r="10" spans="1:10" x14ac:dyDescent="0.35">
      <c r="G10">
        <v>7</v>
      </c>
      <c r="H10" t="str">
        <f>'Accepted vs Measured'!A9</f>
        <v>Aluminum</v>
      </c>
      <c r="I10" s="12">
        <f>'Accepted vs Measured'!D9</f>
        <v>-3.2490974729241824</v>
      </c>
    </row>
    <row r="11" spans="1:10" x14ac:dyDescent="0.35">
      <c r="G11">
        <v>8</v>
      </c>
      <c r="H11" t="str">
        <f>'Accepted vs Measured'!A10</f>
        <v>Aluminum Oxide</v>
      </c>
      <c r="I11" s="12">
        <f>'Accepted vs Measured'!D10</f>
        <v>-5.2777777777777768</v>
      </c>
    </row>
    <row r="12" spans="1:10" x14ac:dyDescent="0.35">
      <c r="G12">
        <v>9</v>
      </c>
      <c r="H12" t="str">
        <f>'Accepted vs Measured'!A11</f>
        <v>Titanium</v>
      </c>
      <c r="I12" s="12">
        <f>'Accepted vs Measured'!D11</f>
        <v>3.8374717832957095</v>
      </c>
    </row>
    <row r="13" spans="1:10" x14ac:dyDescent="0.35">
      <c r="G13">
        <v>10</v>
      </c>
      <c r="H13" t="str">
        <f>'Accepted vs Measured'!A12</f>
        <v>410 Steel</v>
      </c>
      <c r="I13" s="12">
        <f>'Accepted vs Measured'!D12</f>
        <v>-0.26178010471203633</v>
      </c>
    </row>
    <row r="14" spans="1:10" x14ac:dyDescent="0.35">
      <c r="G14">
        <v>11</v>
      </c>
      <c r="H14" t="str">
        <f>'Accepted vs Measured'!A13</f>
        <v>A36 Steel</v>
      </c>
      <c r="I14" s="12">
        <f>'Accepted vs Measured'!D13</f>
        <v>-0.50955414012738898</v>
      </c>
    </row>
    <row r="15" spans="1:10" x14ac:dyDescent="0.35">
      <c r="G15">
        <v>12</v>
      </c>
      <c r="H15" t="str">
        <f>'Accepted vs Measured'!A14</f>
        <v>304 Steel</v>
      </c>
      <c r="I15" s="12">
        <f>'Accepted vs Measured'!D14</f>
        <v>-2.6249999999999996</v>
      </c>
    </row>
    <row r="16" spans="1:10" x14ac:dyDescent="0.35">
      <c r="G16">
        <v>13</v>
      </c>
      <c r="H16" t="str">
        <f>'Accepted vs Measured'!A15</f>
        <v>Nickel (Inconel 625)</v>
      </c>
      <c r="I16" s="12">
        <f>'Accepted vs Measured'!D15</f>
        <v>5.8165548098434163</v>
      </c>
    </row>
    <row r="17" spans="7:9" x14ac:dyDescent="0.35">
      <c r="G17">
        <v>14</v>
      </c>
      <c r="H17" t="str">
        <f>'Accepted vs Measured'!A16</f>
        <v>Brass</v>
      </c>
      <c r="I17" s="12">
        <f>'Accepted vs Measured'!D16</f>
        <v>-1.52403282532238</v>
      </c>
    </row>
    <row r="18" spans="7:9" x14ac:dyDescent="0.35">
      <c r="G18">
        <v>15</v>
      </c>
      <c r="H18" t="str">
        <f>'Accepted vs Measured'!A17</f>
        <v>Copper</v>
      </c>
      <c r="I18" s="12">
        <f>'Accepted vs Measured'!D17</f>
        <v>0.2249718785151808</v>
      </c>
    </row>
    <row r="19" spans="7:9" x14ac:dyDescent="0.35">
      <c r="G19">
        <v>16</v>
      </c>
      <c r="H19" t="str">
        <f>'Accepted vs Measured'!A18</f>
        <v>Molybdenum</v>
      </c>
      <c r="I19" s="12">
        <f>'Accepted vs Measured'!D18</f>
        <v>-0.19569471624267468</v>
      </c>
    </row>
    <row r="20" spans="7:9" x14ac:dyDescent="0.35">
      <c r="G20">
        <v>17</v>
      </c>
      <c r="H20" t="str">
        <f>'Accepted vs Measured'!A19</f>
        <v>Silver</v>
      </c>
      <c r="I20" s="12">
        <f>'Accepted vs Measured'!D19</f>
        <v>-85.505287896592236</v>
      </c>
    </row>
    <row r="21" spans="7:9" x14ac:dyDescent="0.35">
      <c r="G21">
        <v>18</v>
      </c>
      <c r="H21" t="str">
        <f>'Accepted vs Measured'!A20</f>
        <v>Lead</v>
      </c>
      <c r="I21" s="12">
        <f>'Accepted vs Measured'!D20</f>
        <v>-3.6219727276637954</v>
      </c>
    </row>
    <row r="22" spans="7:9" x14ac:dyDescent="0.35">
      <c r="G22">
        <v>19</v>
      </c>
      <c r="H22" t="str">
        <f>'Accepted vs Measured'!A21</f>
        <v>Uranium</v>
      </c>
      <c r="I22" s="12">
        <f>'Accepted vs Measured'!D21</f>
        <v>15.52631578947368</v>
      </c>
    </row>
    <row r="45" spans="1:1" x14ac:dyDescent="0.35">
      <c r="A45" s="13" t="s">
        <v>96</v>
      </c>
    </row>
  </sheetData>
  <mergeCells count="1">
    <mergeCell ref="A1:J1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pane ySplit="2" topLeftCell="A65" activePane="bottomLeft" state="frozen"/>
      <selection pane="bottomLeft" sqref="A1:I1"/>
    </sheetView>
  </sheetViews>
  <sheetFormatPr defaultRowHeight="14.5" x14ac:dyDescent="0.35"/>
  <cols>
    <col min="1" max="1" width="24" customWidth="1"/>
    <col min="2" max="4" width="18" customWidth="1"/>
    <col min="5" max="5" width="16" customWidth="1"/>
    <col min="6" max="7" width="14" customWidth="1"/>
    <col min="8" max="8" width="58" customWidth="1"/>
  </cols>
  <sheetData>
    <row r="1" spans="1:9" ht="24" customHeight="1" x14ac:dyDescent="0.35">
      <c r="A1" s="18" t="s">
        <v>97</v>
      </c>
      <c r="B1" s="19"/>
      <c r="C1" s="19"/>
      <c r="D1" s="19"/>
      <c r="E1" s="19"/>
      <c r="F1" s="19"/>
      <c r="G1" s="19"/>
      <c r="H1" s="19"/>
      <c r="I1" s="19"/>
    </row>
    <row r="2" spans="1:9" ht="29" x14ac:dyDescent="0.35">
      <c r="A2" s="8" t="s">
        <v>98</v>
      </c>
      <c r="B2" s="8" t="s">
        <v>99</v>
      </c>
      <c r="C2" s="8" t="s">
        <v>100</v>
      </c>
      <c r="D2" s="8" t="s">
        <v>101</v>
      </c>
      <c r="E2" s="8" t="s">
        <v>102</v>
      </c>
      <c r="F2" s="8" t="s">
        <v>103</v>
      </c>
      <c r="G2" s="8" t="s">
        <v>104</v>
      </c>
      <c r="H2" s="8" t="s">
        <v>71</v>
      </c>
    </row>
    <row r="3" spans="1:9" x14ac:dyDescent="0.35">
      <c r="A3" s="14" t="s">
        <v>4</v>
      </c>
      <c r="B3" s="3">
        <f>'Accepted vs Measured'!C3</f>
        <v>0.92</v>
      </c>
      <c r="C3" s="2"/>
      <c r="D3" s="2"/>
      <c r="E3" s="3" t="str">
        <f t="shared" ref="E3:E21" si="0">IF(C3="","",B3-C3)</f>
        <v/>
      </c>
      <c r="F3" s="10" t="str">
        <f t="shared" ref="F3:F21" si="1">IF(C3="","",(B3-C3)/C3*100)</f>
        <v/>
      </c>
      <c r="G3" s="9" t="str">
        <f t="shared" ref="G3:G21" si="2">IF(OR(C3="",D3=""),"",IF(ABS(B3-C3)&gt;D3,"YES","NO"))</f>
        <v/>
      </c>
      <c r="H3" s="9" t="s">
        <v>73</v>
      </c>
    </row>
    <row r="4" spans="1:9" ht="29" x14ac:dyDescent="0.35">
      <c r="A4" s="9" t="s">
        <v>40</v>
      </c>
      <c r="B4" s="3">
        <f>'Accepted vs Measured'!C4</f>
        <v>1.17</v>
      </c>
      <c r="C4" s="2"/>
      <c r="D4" s="2"/>
      <c r="E4" s="3" t="str">
        <f t="shared" si="0"/>
        <v/>
      </c>
      <c r="F4" s="10" t="str">
        <f t="shared" si="1"/>
        <v/>
      </c>
      <c r="G4" s="9" t="str">
        <f t="shared" si="2"/>
        <v/>
      </c>
      <c r="H4" s="9" t="s">
        <v>74</v>
      </c>
    </row>
    <row r="5" spans="1:9" x14ac:dyDescent="0.35">
      <c r="A5" s="9" t="s">
        <v>3</v>
      </c>
      <c r="B5" s="3">
        <f>'Accepted vs Measured'!C5</f>
        <v>1.71</v>
      </c>
      <c r="C5" s="2"/>
      <c r="D5" s="2"/>
      <c r="E5" s="3" t="str">
        <f t="shared" si="0"/>
        <v/>
      </c>
      <c r="F5" s="10" t="str">
        <f t="shared" si="1"/>
        <v/>
      </c>
      <c r="G5" s="9" t="str">
        <f t="shared" si="2"/>
        <v/>
      </c>
      <c r="H5" s="9" t="s">
        <v>75</v>
      </c>
    </row>
    <row r="6" spans="1:9" ht="29" x14ac:dyDescent="0.35">
      <c r="A6" s="9" t="s">
        <v>42</v>
      </c>
      <c r="B6" s="3">
        <f>'Accepted vs Measured'!C6</f>
        <v>2.1</v>
      </c>
      <c r="C6" s="2"/>
      <c r="D6" s="2"/>
      <c r="E6" s="3" t="str">
        <f t="shared" si="0"/>
        <v/>
      </c>
      <c r="F6" s="10" t="str">
        <f t="shared" si="1"/>
        <v/>
      </c>
      <c r="G6" s="9" t="str">
        <f t="shared" si="2"/>
        <v/>
      </c>
      <c r="H6" s="9" t="s">
        <v>76</v>
      </c>
    </row>
    <row r="7" spans="1:9" ht="29" x14ac:dyDescent="0.35">
      <c r="A7" s="9" t="s">
        <v>49</v>
      </c>
      <c r="B7" s="3">
        <f>'Accepted vs Measured'!C7</f>
        <v>2.1164285714285715</v>
      </c>
      <c r="C7" s="2"/>
      <c r="D7" s="2"/>
      <c r="E7" s="3" t="str">
        <f t="shared" si="0"/>
        <v/>
      </c>
      <c r="F7" s="10" t="str">
        <f t="shared" si="1"/>
        <v/>
      </c>
      <c r="G7" s="9" t="str">
        <f t="shared" si="2"/>
        <v/>
      </c>
      <c r="H7" s="9" t="s">
        <v>77</v>
      </c>
    </row>
    <row r="8" spans="1:9" x14ac:dyDescent="0.35">
      <c r="A8" s="9" t="s">
        <v>5</v>
      </c>
      <c r="B8" s="3">
        <f>'Accepted vs Measured'!C8</f>
        <v>2.2999999999999998</v>
      </c>
      <c r="C8" s="2"/>
      <c r="D8" s="2"/>
      <c r="E8" s="3" t="str">
        <f t="shared" si="0"/>
        <v/>
      </c>
      <c r="F8" s="10" t="str">
        <f t="shared" si="1"/>
        <v/>
      </c>
      <c r="G8" s="9" t="str">
        <f t="shared" si="2"/>
        <v/>
      </c>
      <c r="H8" s="9" t="s">
        <v>78</v>
      </c>
    </row>
    <row r="9" spans="1:9" x14ac:dyDescent="0.35">
      <c r="A9" s="9" t="s">
        <v>37</v>
      </c>
      <c r="B9" s="3">
        <f>'Accepted vs Measured'!C9</f>
        <v>2.68</v>
      </c>
      <c r="C9" s="2"/>
      <c r="D9" s="2"/>
      <c r="E9" s="3" t="str">
        <f t="shared" si="0"/>
        <v/>
      </c>
      <c r="F9" s="10" t="str">
        <f t="shared" si="1"/>
        <v/>
      </c>
      <c r="G9" s="9" t="str">
        <f t="shared" si="2"/>
        <v/>
      </c>
      <c r="H9" s="9" t="s">
        <v>79</v>
      </c>
    </row>
    <row r="10" spans="1:9" x14ac:dyDescent="0.35">
      <c r="A10" s="9" t="s">
        <v>38</v>
      </c>
      <c r="B10" s="3">
        <f>'Accepted vs Measured'!C10</f>
        <v>3.41</v>
      </c>
      <c r="C10" s="2"/>
      <c r="D10" s="2"/>
      <c r="E10" s="3" t="str">
        <f t="shared" si="0"/>
        <v/>
      </c>
      <c r="F10" s="10" t="str">
        <f t="shared" si="1"/>
        <v/>
      </c>
      <c r="G10" s="9" t="str">
        <f t="shared" si="2"/>
        <v/>
      </c>
      <c r="H10" s="9" t="s">
        <v>80</v>
      </c>
    </row>
    <row r="11" spans="1:9" x14ac:dyDescent="0.35">
      <c r="A11" s="9" t="s">
        <v>6</v>
      </c>
      <c r="B11" s="3">
        <f>'Accepted vs Measured'!C11</f>
        <v>4.5999999999999996</v>
      </c>
      <c r="C11" s="2"/>
      <c r="D11" s="2"/>
      <c r="E11" s="3" t="str">
        <f t="shared" si="0"/>
        <v/>
      </c>
      <c r="F11" s="10" t="str">
        <f t="shared" si="1"/>
        <v/>
      </c>
      <c r="G11" s="9" t="str">
        <f t="shared" si="2"/>
        <v/>
      </c>
      <c r="H11" s="9" t="s">
        <v>81</v>
      </c>
    </row>
    <row r="12" spans="1:9" ht="29" x14ac:dyDescent="0.35">
      <c r="A12" s="9" t="s">
        <v>35</v>
      </c>
      <c r="B12" s="3">
        <f>'Accepted vs Measured'!C12</f>
        <v>7.62</v>
      </c>
      <c r="C12" s="2"/>
      <c r="D12" s="2"/>
      <c r="E12" s="3" t="str">
        <f t="shared" si="0"/>
        <v/>
      </c>
      <c r="F12" s="10" t="str">
        <f t="shared" si="1"/>
        <v/>
      </c>
      <c r="G12" s="9" t="str">
        <f t="shared" si="2"/>
        <v/>
      </c>
      <c r="H12" s="9" t="s">
        <v>82</v>
      </c>
    </row>
    <row r="13" spans="1:9" x14ac:dyDescent="0.35">
      <c r="A13" s="9" t="s">
        <v>36</v>
      </c>
      <c r="B13" s="3">
        <f>'Accepted vs Measured'!C13</f>
        <v>7.81</v>
      </c>
      <c r="C13" s="2"/>
      <c r="D13" s="2"/>
      <c r="E13" s="3" t="str">
        <f t="shared" si="0"/>
        <v/>
      </c>
      <c r="F13" s="10" t="str">
        <f t="shared" si="1"/>
        <v/>
      </c>
      <c r="G13" s="9" t="str">
        <f t="shared" si="2"/>
        <v/>
      </c>
      <c r="H13" s="9" t="s">
        <v>83</v>
      </c>
    </row>
    <row r="14" spans="1:9" ht="29" x14ac:dyDescent="0.35">
      <c r="A14" s="9" t="s">
        <v>34</v>
      </c>
      <c r="B14" s="3">
        <f>'Accepted vs Measured'!C14</f>
        <v>7.79</v>
      </c>
      <c r="C14" s="2"/>
      <c r="D14" s="2"/>
      <c r="E14" s="3" t="str">
        <f t="shared" si="0"/>
        <v/>
      </c>
      <c r="F14" s="10" t="str">
        <f t="shared" si="1"/>
        <v/>
      </c>
      <c r="G14" s="9" t="str">
        <f t="shared" si="2"/>
        <v/>
      </c>
      <c r="H14" s="9" t="s">
        <v>84</v>
      </c>
    </row>
    <row r="15" spans="1:9" x14ac:dyDescent="0.35">
      <c r="A15" s="9" t="s">
        <v>51</v>
      </c>
      <c r="B15" s="3">
        <f>'Accepted vs Measured'!C15</f>
        <v>9.4600000000000009</v>
      </c>
      <c r="C15" s="2"/>
      <c r="D15" s="2"/>
      <c r="E15" s="3" t="str">
        <f t="shared" si="0"/>
        <v/>
      </c>
      <c r="F15" s="10" t="str">
        <f t="shared" si="1"/>
        <v/>
      </c>
      <c r="G15" s="9" t="str">
        <f t="shared" si="2"/>
        <v/>
      </c>
      <c r="H15" s="9" t="s">
        <v>86</v>
      </c>
    </row>
    <row r="16" spans="1:9" x14ac:dyDescent="0.35">
      <c r="A16" s="9" t="s">
        <v>39</v>
      </c>
      <c r="B16" s="3">
        <f>'Accepted vs Measured'!C16</f>
        <v>8.4</v>
      </c>
      <c r="C16" s="2"/>
      <c r="D16" s="2"/>
      <c r="E16" s="3" t="str">
        <f t="shared" si="0"/>
        <v/>
      </c>
      <c r="F16" s="10" t="str">
        <f t="shared" si="1"/>
        <v/>
      </c>
      <c r="G16" s="9" t="str">
        <f t="shared" si="2"/>
        <v/>
      </c>
      <c r="H16" s="9" t="s">
        <v>87</v>
      </c>
    </row>
    <row r="17" spans="1:8" x14ac:dyDescent="0.35">
      <c r="A17" s="9" t="s">
        <v>2</v>
      </c>
      <c r="B17" s="3">
        <f>'Accepted vs Measured'!C17</f>
        <v>8.91</v>
      </c>
      <c r="C17" s="2"/>
      <c r="D17" s="2"/>
      <c r="E17" s="3" t="str">
        <f t="shared" si="0"/>
        <v/>
      </c>
      <c r="F17" s="10" t="str">
        <f t="shared" si="1"/>
        <v/>
      </c>
      <c r="G17" s="9" t="str">
        <f t="shared" si="2"/>
        <v/>
      </c>
      <c r="H17" s="9" t="s">
        <v>88</v>
      </c>
    </row>
    <row r="18" spans="1:8" x14ac:dyDescent="0.35">
      <c r="A18" s="9" t="s">
        <v>41</v>
      </c>
      <c r="B18" s="3">
        <f>'Accepted vs Measured'!C18</f>
        <v>10.199999999999999</v>
      </c>
      <c r="C18" s="2"/>
      <c r="D18" s="2"/>
      <c r="E18" s="3" t="str">
        <f t="shared" si="0"/>
        <v/>
      </c>
      <c r="F18" s="10" t="str">
        <f t="shared" si="1"/>
        <v/>
      </c>
      <c r="G18" s="9" t="str">
        <f t="shared" si="2"/>
        <v/>
      </c>
      <c r="H18" s="9" t="s">
        <v>89</v>
      </c>
    </row>
    <row r="19" spans="1:8" x14ac:dyDescent="0.35">
      <c r="A19" s="9" t="s">
        <v>52</v>
      </c>
      <c r="B19" s="3">
        <f>'Accepted vs Measured'!C19</f>
        <v>10.726086956521742</v>
      </c>
      <c r="C19" s="2"/>
      <c r="D19" s="2"/>
      <c r="E19" s="3" t="str">
        <f t="shared" si="0"/>
        <v/>
      </c>
      <c r="F19" s="10" t="str">
        <f t="shared" si="1"/>
        <v/>
      </c>
      <c r="G19" s="9" t="str">
        <f t="shared" si="2"/>
        <v/>
      </c>
      <c r="H19" s="9" t="s">
        <v>90</v>
      </c>
    </row>
    <row r="20" spans="1:8" x14ac:dyDescent="0.35">
      <c r="A20" s="9" t="s">
        <v>50</v>
      </c>
      <c r="B20" s="3">
        <f>'Accepted vs Measured'!C20</f>
        <v>10.929268292682925</v>
      </c>
      <c r="C20" s="2"/>
      <c r="D20" s="2"/>
      <c r="E20" s="3" t="str">
        <f t="shared" si="0"/>
        <v/>
      </c>
      <c r="F20" s="10" t="str">
        <f t="shared" si="1"/>
        <v/>
      </c>
      <c r="G20" s="9" t="str">
        <f t="shared" si="2"/>
        <v/>
      </c>
      <c r="H20" s="9" t="s">
        <v>91</v>
      </c>
    </row>
    <row r="21" spans="1:8" x14ac:dyDescent="0.35">
      <c r="A21" s="9" t="s">
        <v>43</v>
      </c>
      <c r="B21" s="3">
        <f>'Accepted vs Measured'!C21</f>
        <v>21.95</v>
      </c>
      <c r="C21" s="2"/>
      <c r="D21" s="2"/>
      <c r="E21" s="3" t="str">
        <f t="shared" si="0"/>
        <v/>
      </c>
      <c r="F21" s="10" t="str">
        <f t="shared" si="1"/>
        <v/>
      </c>
      <c r="G21" s="9" t="str">
        <f t="shared" si="2"/>
        <v/>
      </c>
      <c r="H21" s="9" t="s">
        <v>92</v>
      </c>
    </row>
    <row r="22" spans="1:8" x14ac:dyDescent="0.35">
      <c r="A22" s="21" t="s">
        <v>105</v>
      </c>
      <c r="B22" s="19"/>
      <c r="C22" s="19"/>
      <c r="D22" s="19"/>
      <c r="E22" s="19"/>
      <c r="F22" s="19"/>
      <c r="G22" s="19"/>
      <c r="H22" s="19"/>
    </row>
  </sheetData>
  <mergeCells count="2">
    <mergeCell ref="A1:I1"/>
    <mergeCell ref="A22:H22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tabSelected="1" workbookViewId="0">
      <pane ySplit="2" topLeftCell="A3" activePane="bottomLeft" state="frozen"/>
      <selection pane="bottomLeft" sqref="A1:H1"/>
    </sheetView>
  </sheetViews>
  <sheetFormatPr defaultRowHeight="14.5" x14ac:dyDescent="0.35"/>
  <cols>
    <col min="1" max="1" width="48" customWidth="1"/>
    <col min="2" max="8" width="18" customWidth="1"/>
  </cols>
  <sheetData>
    <row r="1" spans="1:8" ht="24" customHeight="1" x14ac:dyDescent="0.35">
      <c r="A1" s="18" t="s">
        <v>106</v>
      </c>
      <c r="B1" s="19"/>
      <c r="C1" s="19"/>
      <c r="D1" s="19"/>
      <c r="E1" s="19"/>
      <c r="F1" s="19"/>
      <c r="G1" s="19"/>
      <c r="H1" s="19"/>
    </row>
    <row r="3" spans="1:8" x14ac:dyDescent="0.35">
      <c r="A3" s="11" t="s">
        <v>107</v>
      </c>
    </row>
    <row r="4" spans="1:8" x14ac:dyDescent="0.35">
      <c r="A4" s="15" t="s">
        <v>26</v>
      </c>
      <c r="B4" s="16">
        <f>AVERAGE('Raw Data'!B3:B5)</f>
        <v>25.326666666666664</v>
      </c>
    </row>
    <row r="5" spans="1:8" x14ac:dyDescent="0.35">
      <c r="A5" s="15" t="s">
        <v>27</v>
      </c>
      <c r="B5" s="16">
        <f>AVERAGE('Raw Data'!B6:B8)</f>
        <v>15.663333333333334</v>
      </c>
    </row>
    <row r="6" spans="1:8" x14ac:dyDescent="0.35">
      <c r="A6" s="15" t="s">
        <v>28</v>
      </c>
      <c r="B6" s="16">
        <f>AVERAGE('Raw Data'!B9:B11)</f>
        <v>6.3533333333333344</v>
      </c>
    </row>
    <row r="7" spans="1:8" x14ac:dyDescent="0.35">
      <c r="A7" s="15" t="s">
        <v>108</v>
      </c>
      <c r="B7" s="17">
        <f>(B4*B5*B6)/1000</f>
        <v>2.5203674745185189</v>
      </c>
    </row>
    <row r="8" spans="1:8" x14ac:dyDescent="0.35">
      <c r="A8" s="15" t="s">
        <v>29</v>
      </c>
      <c r="B8" s="16">
        <f>AVERAGE('Raw Data'!B12:B14)</f>
        <v>22.463333333333335</v>
      </c>
    </row>
    <row r="9" spans="1:8" x14ac:dyDescent="0.35">
      <c r="A9" s="15" t="s">
        <v>109</v>
      </c>
      <c r="B9" s="16">
        <f>B8/B7</f>
        <v>8.912721482261091</v>
      </c>
    </row>
    <row r="12" spans="1:8" x14ac:dyDescent="0.35">
      <c r="A12" s="11" t="s">
        <v>110</v>
      </c>
    </row>
    <row r="13" spans="1:8" x14ac:dyDescent="0.35">
      <c r="A13" s="15" t="s">
        <v>47</v>
      </c>
      <c r="B13" s="16">
        <f>AVERAGE('Raw Data'!B26:B28)</f>
        <v>12.733333333333334</v>
      </c>
    </row>
    <row r="14" spans="1:8" x14ac:dyDescent="0.35">
      <c r="A14" s="15" t="s">
        <v>28</v>
      </c>
      <c r="B14" s="16">
        <f>AVERAGE('Raw Data'!B29:B31)</f>
        <v>32.403333333333329</v>
      </c>
    </row>
    <row r="15" spans="1:8" x14ac:dyDescent="0.35">
      <c r="A15" s="15" t="s">
        <v>111</v>
      </c>
      <c r="B15" s="17">
        <f>PI()*(B13/2)^2*B14/1000</f>
        <v>4.126328373151547</v>
      </c>
    </row>
    <row r="16" spans="1:8" x14ac:dyDescent="0.35">
      <c r="A16" s="15" t="s">
        <v>29</v>
      </c>
      <c r="B16" s="16">
        <f>AVERAGE('Raw Data'!B32:B34)</f>
        <v>32.146666666666668</v>
      </c>
    </row>
    <row r="17" spans="1:2" x14ac:dyDescent="0.35">
      <c r="A17" s="15" t="s">
        <v>112</v>
      </c>
      <c r="B17" s="16">
        <f>B16/B15</f>
        <v>7.7906225000978671</v>
      </c>
    </row>
    <row r="20" spans="1:2" x14ac:dyDescent="0.35">
      <c r="A20" s="11" t="s">
        <v>113</v>
      </c>
    </row>
    <row r="21" spans="1:2" x14ac:dyDescent="0.35">
      <c r="A21" s="15" t="s">
        <v>114</v>
      </c>
      <c r="B21" s="16">
        <f>'Raw Data'!C48-'Raw Data'!C45</f>
        <v>2.7</v>
      </c>
    </row>
    <row r="22" spans="1:2" x14ac:dyDescent="0.35">
      <c r="A22" s="15" t="s">
        <v>115</v>
      </c>
      <c r="B22" s="16">
        <f>'Raw Data'!C49-'Raw Data'!C46</f>
        <v>2.8000000000000007</v>
      </c>
    </row>
    <row r="23" spans="1:2" x14ac:dyDescent="0.35">
      <c r="A23" s="15" t="s">
        <v>116</v>
      </c>
      <c r="B23" s="16">
        <f>'Raw Data'!C50-'Raw Data'!C47</f>
        <v>2.7</v>
      </c>
    </row>
    <row r="24" spans="1:2" x14ac:dyDescent="0.35">
      <c r="A24" s="15" t="s">
        <v>117</v>
      </c>
      <c r="B24" s="16">
        <f>AVERAGE(B21:B23)</f>
        <v>2.7333333333333338</v>
      </c>
    </row>
    <row r="25" spans="1:2" x14ac:dyDescent="0.35">
      <c r="A25" s="15" t="s">
        <v>29</v>
      </c>
      <c r="B25" s="16">
        <f>AVERAGE('Raw Data'!C51:C53)</f>
        <v>29.873333333333335</v>
      </c>
    </row>
    <row r="26" spans="1:2" x14ac:dyDescent="0.35">
      <c r="A26" s="15" t="s">
        <v>112</v>
      </c>
      <c r="B26" s="16">
        <f>B25/B24</f>
        <v>10.929268292682925</v>
      </c>
    </row>
  </sheetData>
  <mergeCells count="1"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CF81-6EFE-442D-BB17-CADA38C466DC}">
  <dimension ref="A1:C19"/>
  <sheetViews>
    <sheetView workbookViewId="0">
      <selection activeCell="C20" sqref="A1:C20"/>
    </sheetView>
  </sheetViews>
  <sheetFormatPr defaultRowHeight="14.5" x14ac:dyDescent="0.35"/>
  <sheetData>
    <row r="1" spans="1:3" ht="29" x14ac:dyDescent="0.35">
      <c r="A1" s="9" t="s">
        <v>4</v>
      </c>
      <c r="B1" s="3">
        <v>0.95</v>
      </c>
      <c r="C1" s="3">
        <v>0.92</v>
      </c>
    </row>
    <row r="2" spans="1:3" x14ac:dyDescent="0.35">
      <c r="A2" s="9" t="s">
        <v>118</v>
      </c>
      <c r="B2" s="3">
        <v>1.1399999999999999</v>
      </c>
      <c r="C2" s="3">
        <v>1.17</v>
      </c>
    </row>
    <row r="3" spans="1:3" ht="29" x14ac:dyDescent="0.35">
      <c r="A3" s="9" t="s">
        <v>3</v>
      </c>
      <c r="B3" s="3">
        <v>1.81</v>
      </c>
      <c r="C3" s="3">
        <v>1.71</v>
      </c>
    </row>
    <row r="4" spans="1:3" x14ac:dyDescent="0.35">
      <c r="A4" s="9" t="s">
        <v>42</v>
      </c>
      <c r="B4" s="3">
        <v>1.31</v>
      </c>
      <c r="C4" s="3">
        <v>2.1</v>
      </c>
    </row>
    <row r="5" spans="1:3" ht="29" x14ac:dyDescent="0.35">
      <c r="A5" s="9" t="s">
        <v>49</v>
      </c>
      <c r="B5" s="3">
        <v>2.23</v>
      </c>
      <c r="C5" s="3">
        <f>'Raw Data'!B58</f>
        <v>4.666666666666667</v>
      </c>
    </row>
    <row r="6" spans="1:3" x14ac:dyDescent="0.35">
      <c r="A6" s="9" t="s">
        <v>5</v>
      </c>
      <c r="B6" s="3">
        <v>2.33</v>
      </c>
      <c r="C6" s="3">
        <v>2.2999999999999998</v>
      </c>
    </row>
    <row r="7" spans="1:3" ht="29" x14ac:dyDescent="0.35">
      <c r="A7" s="9" t="s">
        <v>37</v>
      </c>
      <c r="B7" s="3">
        <v>2.77</v>
      </c>
      <c r="C7" s="3">
        <v>2.68</v>
      </c>
    </row>
    <row r="8" spans="1:3" ht="29" x14ac:dyDescent="0.35">
      <c r="A8" s="9" t="s">
        <v>38</v>
      </c>
      <c r="B8" s="3">
        <v>3.6</v>
      </c>
      <c r="C8" s="3">
        <v>3.41</v>
      </c>
    </row>
    <row r="9" spans="1:3" x14ac:dyDescent="0.35">
      <c r="A9" s="9" t="s">
        <v>6</v>
      </c>
      <c r="B9" s="3">
        <v>4.43</v>
      </c>
      <c r="C9" s="3">
        <v>4.5999999999999996</v>
      </c>
    </row>
    <row r="10" spans="1:3" x14ac:dyDescent="0.35">
      <c r="A10" s="9" t="s">
        <v>35</v>
      </c>
      <c r="B10" s="3">
        <v>7.64</v>
      </c>
      <c r="C10" s="3">
        <v>7.62</v>
      </c>
    </row>
    <row r="11" spans="1:3" x14ac:dyDescent="0.35">
      <c r="A11" s="9" t="s">
        <v>36</v>
      </c>
      <c r="B11" s="3">
        <v>7.85</v>
      </c>
      <c r="C11" s="3">
        <v>7.81</v>
      </c>
    </row>
    <row r="12" spans="1:3" x14ac:dyDescent="0.35">
      <c r="A12" s="9" t="s">
        <v>34</v>
      </c>
      <c r="B12" s="3">
        <v>8</v>
      </c>
      <c r="C12" s="3">
        <v>7.79</v>
      </c>
    </row>
    <row r="13" spans="1:3" ht="43.5" x14ac:dyDescent="0.35">
      <c r="A13" s="9" t="s">
        <v>51</v>
      </c>
      <c r="B13" s="3">
        <v>8.94</v>
      </c>
      <c r="C13" s="3">
        <f>'Raw Data'!D58</f>
        <v>3.6666666666666665</v>
      </c>
    </row>
    <row r="14" spans="1:3" x14ac:dyDescent="0.35">
      <c r="A14" s="9" t="s">
        <v>39</v>
      </c>
      <c r="B14" s="3">
        <v>8.5299999999999994</v>
      </c>
      <c r="C14" s="3">
        <v>8.4</v>
      </c>
    </row>
    <row r="15" spans="1:3" x14ac:dyDescent="0.35">
      <c r="A15" s="9" t="s">
        <v>2</v>
      </c>
      <c r="B15" s="3">
        <v>8.89</v>
      </c>
      <c r="C15" s="3">
        <v>8.91</v>
      </c>
    </row>
    <row r="16" spans="1:3" ht="29" x14ac:dyDescent="0.35">
      <c r="A16" s="9" t="s">
        <v>41</v>
      </c>
      <c r="B16" s="3">
        <v>10.220000000000001</v>
      </c>
      <c r="C16" s="3">
        <v>10.199999999999999</v>
      </c>
    </row>
    <row r="17" spans="1:3" x14ac:dyDescent="0.35">
      <c r="A17" s="9" t="s">
        <v>52</v>
      </c>
      <c r="B17" s="3">
        <v>74</v>
      </c>
      <c r="C17" s="3">
        <f>'Raw Data'!E58</f>
        <v>2.2999999999999994</v>
      </c>
    </row>
    <row r="18" spans="1:3" x14ac:dyDescent="0.35">
      <c r="A18" s="9" t="s">
        <v>50</v>
      </c>
      <c r="B18" s="3">
        <v>11.34</v>
      </c>
      <c r="C18" s="3">
        <f>'Raw Data'!C58</f>
        <v>2.7333333333333338</v>
      </c>
    </row>
    <row r="19" spans="1:3" x14ac:dyDescent="0.35">
      <c r="A19" s="9" t="s">
        <v>43</v>
      </c>
      <c r="B19" s="3">
        <v>19</v>
      </c>
      <c r="C19" s="3">
        <v>21.95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3062-54F8-4913-94A7-E1D62451C51A}">
  <dimension ref="A1:F20"/>
  <sheetViews>
    <sheetView zoomScale="72" workbookViewId="0">
      <selection sqref="A1:C20"/>
    </sheetView>
  </sheetViews>
  <sheetFormatPr defaultRowHeight="14.5" x14ac:dyDescent="0.35"/>
  <cols>
    <col min="1" max="1" width="10.26953125" customWidth="1"/>
  </cols>
  <sheetData>
    <row r="1" spans="1:6" x14ac:dyDescent="0.35">
      <c r="A1" t="s">
        <v>65</v>
      </c>
      <c r="B1" t="s">
        <v>120</v>
      </c>
      <c r="C1" t="s">
        <v>121</v>
      </c>
    </row>
    <row r="2" spans="1:6" ht="29" x14ac:dyDescent="0.35">
      <c r="A2" s="9" t="s">
        <v>4</v>
      </c>
      <c r="B2" s="3">
        <v>0.96</v>
      </c>
      <c r="C2" s="3">
        <v>0.92</v>
      </c>
      <c r="D2" s="9"/>
    </row>
    <row r="3" spans="1:6" x14ac:dyDescent="0.35">
      <c r="A3" s="9" t="s">
        <v>118</v>
      </c>
      <c r="B3" s="3">
        <v>1.1399999999999999</v>
      </c>
      <c r="C3" s="3">
        <v>1.17</v>
      </c>
    </row>
    <row r="4" spans="1:6" ht="29" x14ac:dyDescent="0.35">
      <c r="A4" s="9" t="s">
        <v>3</v>
      </c>
      <c r="B4" s="3">
        <v>1.81</v>
      </c>
      <c r="C4" s="3">
        <v>1.71</v>
      </c>
      <c r="F4" t="s">
        <v>122</v>
      </c>
    </row>
    <row r="5" spans="1:6" x14ac:dyDescent="0.35">
      <c r="A5" s="9" t="s">
        <v>42</v>
      </c>
      <c r="B5" s="3">
        <v>2.17</v>
      </c>
      <c r="C5" s="3">
        <v>2.1</v>
      </c>
    </row>
    <row r="6" spans="1:6" ht="29" x14ac:dyDescent="0.35">
      <c r="A6" s="9" t="s">
        <v>49</v>
      </c>
      <c r="B6" s="3">
        <v>2.23</v>
      </c>
      <c r="C6" s="3">
        <v>2.12</v>
      </c>
    </row>
    <row r="7" spans="1:6" x14ac:dyDescent="0.35">
      <c r="A7" s="9" t="s">
        <v>5</v>
      </c>
      <c r="B7" s="3">
        <v>2.33</v>
      </c>
      <c r="C7" s="3">
        <v>2.2999999999999998</v>
      </c>
    </row>
    <row r="8" spans="1:6" x14ac:dyDescent="0.35">
      <c r="A8" s="9" t="s">
        <v>37</v>
      </c>
      <c r="B8" s="3">
        <v>2.77</v>
      </c>
      <c r="C8" s="3">
        <v>2.68</v>
      </c>
    </row>
    <row r="9" spans="1:6" ht="29" x14ac:dyDescent="0.35">
      <c r="A9" s="9" t="s">
        <v>38</v>
      </c>
      <c r="B9" s="3">
        <v>3.6</v>
      </c>
      <c r="C9" s="3">
        <v>3.41</v>
      </c>
    </row>
    <row r="10" spans="1:6" x14ac:dyDescent="0.35">
      <c r="A10" s="9" t="s">
        <v>6</v>
      </c>
      <c r="B10" s="3">
        <v>4.43</v>
      </c>
      <c r="C10" s="3">
        <v>4.5999999999999996</v>
      </c>
    </row>
    <row r="11" spans="1:6" x14ac:dyDescent="0.35">
      <c r="A11" s="9" t="s">
        <v>35</v>
      </c>
      <c r="B11" s="3">
        <v>7.64</v>
      </c>
      <c r="C11" s="3">
        <v>7.62</v>
      </c>
    </row>
    <row r="12" spans="1:6" x14ac:dyDescent="0.35">
      <c r="A12" s="9" t="s">
        <v>36</v>
      </c>
      <c r="B12" s="3">
        <v>7.85</v>
      </c>
      <c r="C12" s="3">
        <v>7.81</v>
      </c>
    </row>
    <row r="13" spans="1:6" x14ac:dyDescent="0.35">
      <c r="A13" s="9" t="s">
        <v>34</v>
      </c>
      <c r="B13" s="3">
        <v>8</v>
      </c>
      <c r="C13" s="3">
        <v>7.79</v>
      </c>
    </row>
    <row r="14" spans="1:6" ht="43.5" x14ac:dyDescent="0.35">
      <c r="A14" s="9" t="s">
        <v>51</v>
      </c>
      <c r="B14" s="3">
        <v>8.44</v>
      </c>
      <c r="C14" s="3">
        <v>9.4600000000000009</v>
      </c>
    </row>
    <row r="15" spans="1:6" x14ac:dyDescent="0.35">
      <c r="A15" s="9" t="s">
        <v>39</v>
      </c>
      <c r="B15" s="3">
        <v>8.5299999999999994</v>
      </c>
      <c r="C15" s="3">
        <v>8.4</v>
      </c>
    </row>
    <row r="16" spans="1:6" x14ac:dyDescent="0.35">
      <c r="A16" s="9" t="s">
        <v>2</v>
      </c>
      <c r="B16" s="3">
        <v>8.89</v>
      </c>
      <c r="C16" s="3">
        <v>8.91</v>
      </c>
    </row>
    <row r="17" spans="1:3" ht="29" x14ac:dyDescent="0.35">
      <c r="A17" s="9" t="s">
        <v>41</v>
      </c>
      <c r="B17" s="3">
        <v>10.220000000000001</v>
      </c>
      <c r="C17" s="3">
        <v>10.199999999999999</v>
      </c>
    </row>
    <row r="18" spans="1:3" x14ac:dyDescent="0.35">
      <c r="A18" s="9" t="s">
        <v>52</v>
      </c>
      <c r="B18" s="3">
        <v>10.49</v>
      </c>
      <c r="C18" s="3">
        <v>10.73</v>
      </c>
    </row>
    <row r="19" spans="1:3" x14ac:dyDescent="0.35">
      <c r="A19" s="9" t="s">
        <v>50</v>
      </c>
      <c r="B19" s="3">
        <v>11.34</v>
      </c>
      <c r="C19" s="3">
        <v>10.93</v>
      </c>
    </row>
    <row r="20" spans="1:3" x14ac:dyDescent="0.35">
      <c r="A20" s="9" t="s">
        <v>43</v>
      </c>
      <c r="B20" s="3">
        <v>19</v>
      </c>
      <c r="C20" s="3">
        <v>21.95</v>
      </c>
    </row>
  </sheetData>
  <phoneticPr fontId="5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Raw Data</vt:lpstr>
      <vt:lpstr>Accepted vs Measured</vt:lpstr>
      <vt:lpstr>Sheet1</vt:lpstr>
      <vt:lpstr>Sheet2</vt:lpstr>
      <vt:lpstr>Charts</vt:lpstr>
      <vt:lpstr>Master Template</vt:lpstr>
      <vt:lpstr>Hand Calcs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Moering, Brianna M</cp:lastModifiedBy>
  <dcterms:created xsi:type="dcterms:W3CDTF">2026-02-01T18:52:29Z</dcterms:created>
  <dcterms:modified xsi:type="dcterms:W3CDTF">2026-02-02T00:15:25Z</dcterms:modified>
</cp:coreProperties>
</file>